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7"/>
  <workbookPr/>
  <mc:AlternateContent xmlns:mc="http://schemas.openxmlformats.org/markup-compatibility/2006">
    <mc:Choice Requires="x15">
      <x15ac:absPath xmlns:x15ac="http://schemas.microsoft.com/office/spreadsheetml/2010/11/ac" url="E:\Jottacloud\SDF\SDF Regnskab\Regnskab 2020\"/>
    </mc:Choice>
  </mc:AlternateContent>
  <xr:revisionPtr revIDLastSave="504" documentId="11_3A116986489511CCE6BF811CFC3D191510675878" xr6:coauthVersionLast="47" xr6:coauthVersionMax="47" xr10:uidLastSave="{1341737C-BF4C-4101-9F7C-F8F4D958B72B}"/>
  <bookViews>
    <workbookView xWindow="0" yWindow="0" windowWidth="15945" windowHeight="10920" xr2:uid="{00000000-000D-0000-FFFF-FFFF00000000}"/>
  </bookViews>
  <sheets>
    <sheet name="Ark 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7" i="2" l="1"/>
  <c r="G173" i="2"/>
  <c r="G172" i="2"/>
  <c r="G171" i="2"/>
  <c r="G169" i="2"/>
  <c r="L162" i="2"/>
  <c r="G162" i="2"/>
  <c r="G161" i="2"/>
  <c r="G160" i="2"/>
  <c r="G158" i="2"/>
  <c r="L136" i="2"/>
  <c r="L125" i="2"/>
  <c r="L116" i="2"/>
  <c r="L106" i="2"/>
  <c r="L99" i="2"/>
  <c r="L87" i="2"/>
  <c r="L62" i="2"/>
  <c r="L78" i="2"/>
  <c r="L69" i="2"/>
  <c r="L46" i="2"/>
  <c r="L36" i="2"/>
  <c r="L24" i="2"/>
  <c r="L147" i="2" s="1"/>
  <c r="F164" i="2"/>
  <c r="C164" i="2"/>
  <c r="E162" i="2"/>
  <c r="E161" i="2"/>
  <c r="E160" i="2"/>
  <c r="E159" i="2"/>
  <c r="G159" i="2" s="1"/>
  <c r="E158" i="2"/>
  <c r="N125" i="2"/>
  <c r="N87" i="2"/>
  <c r="N142" i="2"/>
  <c r="N136" i="2"/>
  <c r="N116" i="2"/>
  <c r="N106" i="2"/>
  <c r="N99" i="2"/>
  <c r="N78" i="2"/>
  <c r="N69" i="2"/>
  <c r="N62" i="2"/>
  <c r="N55" i="2"/>
  <c r="N46" i="2"/>
  <c r="N36" i="2"/>
  <c r="N24" i="2"/>
  <c r="N147" i="2" s="1"/>
  <c r="K24" i="2"/>
  <c r="K78" i="2"/>
  <c r="L148" i="2" l="1"/>
  <c r="G164" i="2"/>
  <c r="H164" i="2" s="1"/>
  <c r="L149" i="2"/>
  <c r="E164" i="2"/>
  <c r="N148" i="2"/>
  <c r="N149" i="2" s="1"/>
  <c r="K62" i="2"/>
  <c r="E149" i="2" l="1"/>
  <c r="C149" i="2"/>
  <c r="K142" i="2"/>
  <c r="C142" i="2"/>
  <c r="K136" i="2"/>
  <c r="G136" i="2"/>
  <c r="E136" i="2"/>
  <c r="K125" i="2"/>
  <c r="G125" i="2"/>
  <c r="E125" i="2"/>
  <c r="K116" i="2"/>
  <c r="G116" i="2"/>
  <c r="E116" i="2"/>
  <c r="K106" i="2"/>
  <c r="G106" i="2"/>
  <c r="E106" i="2"/>
  <c r="K99" i="2"/>
  <c r="G99" i="2"/>
  <c r="E99" i="2"/>
  <c r="K87" i="2"/>
  <c r="G87" i="2"/>
  <c r="E87" i="2"/>
  <c r="G78" i="2"/>
  <c r="E78" i="2"/>
  <c r="K69" i="2"/>
  <c r="G69" i="2"/>
  <c r="E69" i="2"/>
  <c r="K55" i="2"/>
  <c r="G55" i="2"/>
  <c r="E55" i="2"/>
  <c r="K46" i="2"/>
  <c r="G46" i="2"/>
  <c r="E46" i="2"/>
  <c r="K36" i="2"/>
  <c r="G36" i="2"/>
  <c r="E36" i="2"/>
  <c r="K147" i="2"/>
  <c r="E24" i="2"/>
  <c r="K148" i="2" l="1"/>
  <c r="G148" i="2"/>
  <c r="K149" i="2"/>
  <c r="G24" i="2" l="1"/>
  <c r="G147" i="2" l="1"/>
  <c r="G1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tc={752EACD9-D958-453F-B158-3EBEEA928420}</author>
    <author>tc={5B6229A9-4DB1-4CB5-A74C-D4093FEB74F0}</author>
    <author>tc={9698B398-A278-4E9F-803E-1B4EFC21A482}</author>
  </authors>
  <commentList>
    <comment ref="B86" authorId="0" shapeId="0" xr:uid="{752EACD9-D958-453F-B158-3EBEEA92842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Foerningsprogram, regnskabsprogram, intern website og webshop samt integration til offentlig website og kursus  </t>
      </text>
    </comment>
    <comment ref="B102" authorId="1" shapeId="0" xr:uid="{5B6229A9-4DB1-4CB5-A74C-D4093FEB74F0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Internationalt arbejde (NFFF/FIAP) fra  2021</t>
      </text>
    </comment>
    <comment ref="L162" authorId="2" shapeId="0" xr:uid="{9698B398-A278-4E9F-803E-1B4EFC21A48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SDFEKSTRA kontingentet dækker ikke omkostningerne til tryk og distribution af magasinet
785-610 = -75 </t>
      </text>
    </comment>
  </commentList>
</comments>
</file>

<file path=xl/sharedStrings.xml><?xml version="1.0" encoding="utf-8"?>
<sst xmlns="http://schemas.openxmlformats.org/spreadsheetml/2006/main" count="152" uniqueCount="133">
  <si>
    <t>Budget 2021 med sammenligningstal</t>
  </si>
  <si>
    <t>Regnskab 2018</t>
  </si>
  <si>
    <t>Realiseret 2018</t>
  </si>
  <si>
    <t>Budget 2019</t>
  </si>
  <si>
    <t>Realiseret 2019</t>
  </si>
  <si>
    <t>Budget 2020</t>
  </si>
  <si>
    <t>Realiseret 2020</t>
  </si>
  <si>
    <t>Budget 2021</t>
  </si>
  <si>
    <t>Realiseret 2021</t>
  </si>
  <si>
    <t>Budget 2022</t>
  </si>
  <si>
    <t>Realiseret 2022</t>
  </si>
  <si>
    <t>INDTÆGTER</t>
  </si>
  <si>
    <t>Kontingenter SDF KLUB</t>
  </si>
  <si>
    <t>Kontingenter SDF INTRO</t>
  </si>
  <si>
    <t>Kontingent SDF BASIS</t>
  </si>
  <si>
    <t>Kontingent SDF FULD</t>
  </si>
  <si>
    <t>Kontingenter SDF EKSTRA</t>
  </si>
  <si>
    <t>Kontingenter Klubmedlemmer</t>
  </si>
  <si>
    <t>Kontingent Personlige Medlemmer</t>
  </si>
  <si>
    <t>Fotografisk Årbog</t>
  </si>
  <si>
    <t>Fotoevent</t>
  </si>
  <si>
    <t>Landsmøde</t>
  </si>
  <si>
    <t>FIAP</t>
  </si>
  <si>
    <t>NFFF</t>
  </si>
  <si>
    <t>Den Nationale Konkurrence</t>
  </si>
  <si>
    <t>Diverse Indtægter</t>
  </si>
  <si>
    <t>Reklameindtægter</t>
  </si>
  <si>
    <t>Indtægter i alt</t>
  </si>
  <si>
    <t>UDGIFTER</t>
  </si>
  <si>
    <t>Magasin/Dansk Fotografi:</t>
  </si>
  <si>
    <t>Redaktion</t>
  </si>
  <si>
    <t>Pree Press (Før tryk)</t>
  </si>
  <si>
    <t>Press (Tryk &amp; færdiggørelse)</t>
  </si>
  <si>
    <t>Distribution</t>
  </si>
  <si>
    <t>Diverse udgifter</t>
  </si>
  <si>
    <t>Udgifter ialt / Dansk Fotografi</t>
  </si>
  <si>
    <t>183.517</t>
  </si>
  <si>
    <t>FOTOGRAFISK ÅRBOG</t>
  </si>
  <si>
    <t>Press (Tryk/Færdiggørelse)</t>
  </si>
  <si>
    <t>Udgifter ialt / Årbog</t>
  </si>
  <si>
    <t>51.252</t>
  </si>
  <si>
    <t>FIAP:</t>
  </si>
  <si>
    <t>Titler</t>
  </si>
  <si>
    <t>Hensat FIAP Kongres</t>
  </si>
  <si>
    <t>Kontingent til FIAP</t>
  </si>
  <si>
    <t>FIAP Udgifter i alt:</t>
  </si>
  <si>
    <t>3.043</t>
  </si>
  <si>
    <t>FOTOEVENT:</t>
  </si>
  <si>
    <t>Fotoevent og aktiviteter</t>
  </si>
  <si>
    <t>Diverse</t>
  </si>
  <si>
    <t>Fotoevent udgifter i alt</t>
  </si>
  <si>
    <t>DEN NATIONALE KONKURRENCE</t>
  </si>
  <si>
    <t>Den Nationale konkurrence</t>
  </si>
  <si>
    <t>Udgifter Den Nationale konkurrence i alt</t>
  </si>
  <si>
    <t>23.578</t>
  </si>
  <si>
    <t>FOTOFESTIVAL</t>
  </si>
  <si>
    <t>Festivaludgifter</t>
  </si>
  <si>
    <t>Bestyrelsens deltagelse</t>
  </si>
  <si>
    <t>Festival indlæg/Foredragsholder</t>
  </si>
  <si>
    <t>Diverse Gaver og lign.</t>
  </si>
  <si>
    <t>Landsmøde udgifter i alt:</t>
  </si>
  <si>
    <t>32.656</t>
  </si>
  <si>
    <t>DIGITALE PLATFORM:</t>
  </si>
  <si>
    <t>Teknisk vedligehold</t>
  </si>
  <si>
    <t>Udvikling af ny funktionalitet</t>
  </si>
  <si>
    <t>Redaktionel drift af indhold</t>
  </si>
  <si>
    <t>Forening og regnskabsprogram</t>
  </si>
  <si>
    <t>Digitale Platform i alt</t>
  </si>
  <si>
    <t>2.033</t>
  </si>
  <si>
    <t>Budget 2020 med sammenligningstal</t>
  </si>
  <si>
    <t>Udgifter fortsat</t>
  </si>
  <si>
    <t>MARKEDSFØRING</t>
  </si>
  <si>
    <t>Annoncering</t>
  </si>
  <si>
    <t>Andet markedsføring</t>
  </si>
  <si>
    <t>Kontakt til ny medlemmer</t>
  </si>
  <si>
    <t>Markedsføring + Samarbejde i alt</t>
  </si>
  <si>
    <t>25.889</t>
  </si>
  <si>
    <t>SKANDINAVISK SAMARBEJDE: (internationalt samarbejde 2021)</t>
  </si>
  <si>
    <t>Skandinavisk samarbejde udgifter</t>
  </si>
  <si>
    <t>Udland og Biennale</t>
  </si>
  <si>
    <t>Skandinavisk udgifter i alt</t>
  </si>
  <si>
    <t>9.614</t>
  </si>
  <si>
    <t>Administration:</t>
  </si>
  <si>
    <t>Regnskabsprogram/bogføring</t>
  </si>
  <si>
    <t>Porto</t>
  </si>
  <si>
    <t>Kontorartikler</t>
  </si>
  <si>
    <t>Diverse omkostninger</t>
  </si>
  <si>
    <t>Nets gebyrer</t>
  </si>
  <si>
    <t>Administration udgifter i alt:</t>
  </si>
  <si>
    <t>15.599</t>
  </si>
  <si>
    <t>BESTYRELSEN:</t>
  </si>
  <si>
    <t>Mødeaktivitet</t>
  </si>
  <si>
    <t>Forsikring</t>
  </si>
  <si>
    <t xml:space="preserve">Udvalgsarbejde </t>
  </si>
  <si>
    <t>Bestyrelsen udgifter i alt:</t>
  </si>
  <si>
    <t>7.983</t>
  </si>
  <si>
    <t>ØVRIGE OMKOSTNINGER</t>
  </si>
  <si>
    <t>Gebyr</t>
  </si>
  <si>
    <t>Rejseudgifter</t>
  </si>
  <si>
    <t>Billeder scanning</t>
  </si>
  <si>
    <t>Diplomer og Medaljer</t>
  </si>
  <si>
    <t>Generalforsamling</t>
  </si>
  <si>
    <t>Øvrige omkostninger i alt:</t>
  </si>
  <si>
    <t>10.069</t>
  </si>
  <si>
    <t>AFSKRIVNINGER</t>
  </si>
  <si>
    <t>Afskrivninger</t>
  </si>
  <si>
    <t>Varelager</t>
  </si>
  <si>
    <t xml:space="preserve">Afskrivnnger i alt </t>
  </si>
  <si>
    <t>TOTALER</t>
  </si>
  <si>
    <t>Indtægter i alt:</t>
  </si>
  <si>
    <t>404.458</t>
  </si>
  <si>
    <t>Udgifter i alt</t>
  </si>
  <si>
    <t>365.457</t>
  </si>
  <si>
    <t>ÅRETS RESULTAT</t>
  </si>
  <si>
    <t>39.462</t>
  </si>
  <si>
    <t>BEMÆRKNING</t>
  </si>
  <si>
    <t>Kontingent  2021</t>
  </si>
  <si>
    <t>Vækst</t>
  </si>
  <si>
    <t>Antal medlemmer</t>
  </si>
  <si>
    <t>Pris</t>
  </si>
  <si>
    <t xml:space="preserve">Indtægt </t>
  </si>
  <si>
    <t>Medlemmer</t>
  </si>
  <si>
    <t>Indtægt fra 
kontongent</t>
  </si>
  <si>
    <t>Anden indtægt</t>
  </si>
  <si>
    <t>Omkostninger 
pr. medlem</t>
  </si>
  <si>
    <t>Tryk/distribution
vs. kontingent</t>
  </si>
  <si>
    <t>Kontingenter KLUB (36)</t>
  </si>
  <si>
    <t>Kontingenter SDF INTRO (0)</t>
  </si>
  <si>
    <t>Kontingent SDF BASIS (39)</t>
  </si>
  <si>
    <t>Kontingent SDF FULD (607)</t>
  </si>
  <si>
    <t>Kontingenter SDF EKSTRA (153)</t>
  </si>
  <si>
    <t>I alt</t>
  </si>
  <si>
    <t>Medlemsfordeling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</si>
</sst>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1"/>
      <color theme="1"/>
      <name val="Calibri"/>
    </font>
    <font>
      <sz val="21"/>
      <color rgb="FF000000"/>
      <name val="Calibri"/>
    </font>
    <font>
      <sz val="22"/>
      <color theme="1"/>
      <name val="Calibri"/>
    </font>
    <font>
      <b/>
      <sz val="11"/>
      <color theme="1"/>
      <name val="Calibri"/>
    </font>
    <font>
      <b/>
      <sz val="22"/>
      <color theme="1"/>
      <name val="Calibri"/>
    </font>
    <font>
      <sz val="11"/>
      <color rgb="FF000000"/>
      <name val="Calibri"/>
    </font>
    <font>
      <sz val="11"/>
      <color theme="0"/>
      <name val="Calibri"/>
    </font>
    <font>
      <sz val="12"/>
      <color theme="1"/>
      <name val="Calibri"/>
    </font>
    <font>
      <sz val="11"/>
      <color rgb="FF000000"/>
      <name val="Arial"/>
    </font>
    <font>
      <b/>
      <sz val="11"/>
      <color rgb="FF000000"/>
      <name val="Arial"/>
    </font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Arial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4" fillId="0" borderId="2" xfId="0" applyNumberFormat="1" applyFont="1" applyBorder="1"/>
    <xf numFmtId="3" fontId="1" fillId="0" borderId="2" xfId="0" applyNumberFormat="1" applyFont="1" applyBorder="1"/>
    <xf numFmtId="3" fontId="9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12" fillId="0" borderId="2" xfId="0" applyNumberFormat="1" applyFont="1" applyBorder="1"/>
    <xf numFmtId="3" fontId="13" fillId="0" borderId="0" xfId="0" applyNumberFormat="1" applyFont="1"/>
    <xf numFmtId="3" fontId="1" fillId="0" borderId="0" xfId="0" applyNumberFormat="1" applyFont="1"/>
    <xf numFmtId="3" fontId="1" fillId="0" borderId="3" xfId="0" applyNumberFormat="1" applyFont="1" applyBorder="1"/>
    <xf numFmtId="3" fontId="15" fillId="0" borderId="0" xfId="0" applyNumberFormat="1" applyFont="1"/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top"/>
    </xf>
    <xf numFmtId="0" fontId="14" fillId="0" borderId="0" xfId="0" applyFo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6" fillId="0" borderId="1" xfId="0" applyNumberFormat="1" applyFont="1" applyBorder="1"/>
    <xf numFmtId="3" fontId="4" fillId="0" borderId="1" xfId="0" applyNumberFormat="1" applyFont="1" applyBorder="1"/>
    <xf numFmtId="3" fontId="6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3" fontId="12" fillId="0" borderId="1" xfId="0" applyNumberFormat="1" applyFont="1" applyBorder="1"/>
    <xf numFmtId="3" fontId="11" fillId="0" borderId="1" xfId="0" applyNumberFormat="1" applyFont="1" applyBorder="1"/>
    <xf numFmtId="3" fontId="13" fillId="0" borderId="2" xfId="0" applyNumberFormat="1" applyFont="1" applyBorder="1"/>
    <xf numFmtId="3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top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top" wrapText="1"/>
    </xf>
    <xf numFmtId="0" fontId="0" fillId="0" borderId="2" xfId="0" applyBorder="1"/>
    <xf numFmtId="3" fontId="1" fillId="0" borderId="1" xfId="0" applyNumberFormat="1" applyFont="1" applyBorder="1" applyAlignment="1">
      <alignment horizontal="center" vertical="top"/>
    </xf>
    <xf numFmtId="3" fontId="0" fillId="0" borderId="1" xfId="0" applyNumberFormat="1" applyBorder="1"/>
    <xf numFmtId="3" fontId="1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els Bach Vinther" id="{2193E1C2-9AE9-4B95-A2FD-BB97B14C5E94}" userId="c31b20574bb1549f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6" dT="2021-07-14T06:53:42.96" personId="{2193E1C2-9AE9-4B95-A2FD-BB97B14C5E94}" id="{752EACD9-D958-453F-B158-3EBEEA928420}">
    <text xml:space="preserve">Foerningsprogram, regnskabsprogram, intern website og webshop samt integration til offentlig website og kursus  </text>
  </threadedComment>
  <threadedComment ref="B102" dT="2021-07-14T06:57:28.93" personId="{2193E1C2-9AE9-4B95-A2FD-BB97B14C5E94}" id="{5B6229A9-4DB1-4CB5-A74C-D4093FEB74F0}">
    <text>Internationalt arbejde (NFFF/FIAP) fra  2021</text>
  </threadedComment>
  <threadedComment ref="L162" dT="2022-05-08T14:16:01.07" personId="{2193E1C2-9AE9-4B95-A2FD-BB97B14C5E94}" id="{9698B398-A278-4E9F-803E-1B4EFC21A482}">
    <text xml:space="preserve">SDFEKSTRA kontingentet dækker ikke omkostningerne til tryk og distribution af magasinet
785-610 = -75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76"/>
  <sheetViews>
    <sheetView tabSelected="1" topLeftCell="A4" workbookViewId="0">
      <pane ySplit="1" topLeftCell="A141" activePane="bottomLeft" state="frozen"/>
      <selection pane="bottomLeft" activeCell="H166" sqref="H166"/>
      <selection activeCell="A4" sqref="A4"/>
    </sheetView>
  </sheetViews>
  <sheetFormatPr defaultColWidth="12.625" defaultRowHeight="15" customHeight="1"/>
  <cols>
    <col min="1" max="1" width="12.625" bestFit="1" customWidth="1"/>
    <col min="2" max="2" width="34.625" customWidth="1"/>
    <col min="3" max="3" width="15.125" hidden="1" customWidth="1"/>
    <col min="4" max="4" width="13.75" hidden="1" customWidth="1"/>
    <col min="5" max="6" width="12.625" hidden="1" customWidth="1"/>
    <col min="7" max="7" width="12.625" bestFit="1" customWidth="1"/>
    <col min="8" max="8" width="13.125" style="21" bestFit="1" customWidth="1"/>
    <col min="9" max="9" width="13.125" style="36" hidden="1" customWidth="1"/>
    <col min="10" max="10" width="4.625" style="36" customWidth="1"/>
    <col min="11" max="11" width="13.5" style="40" customWidth="1"/>
    <col min="12" max="12" width="13.375" style="40" customWidth="1"/>
    <col min="13" max="13" width="4.625" style="40" customWidth="1"/>
    <col min="14" max="14" width="12.625" style="40"/>
  </cols>
  <sheetData>
    <row r="1" spans="1:25" ht="72" customHeight="1">
      <c r="A1" s="52"/>
      <c r="B1" s="53"/>
      <c r="C1" s="53"/>
      <c r="D1" s="53"/>
      <c r="E1" s="53"/>
      <c r="F1" s="53"/>
      <c r="G1" s="53"/>
      <c r="H1" s="19"/>
      <c r="I1" s="31"/>
      <c r="J1" s="31"/>
      <c r="K1" s="29"/>
      <c r="L1" s="38"/>
      <c r="M1" s="38"/>
      <c r="N1" s="38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30" customHeight="1">
      <c r="A2" s="27" t="s">
        <v>0</v>
      </c>
      <c r="B2" s="53"/>
      <c r="C2" s="53"/>
      <c r="D2" s="53"/>
      <c r="E2" s="53"/>
      <c r="F2" s="53"/>
      <c r="G2" s="53"/>
      <c r="H2" s="1"/>
      <c r="I2" s="32"/>
      <c r="J2" s="32"/>
      <c r="K2" s="38"/>
      <c r="L2" s="38"/>
      <c r="M2" s="38"/>
      <c r="N2" s="38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8.5" customHeight="1">
      <c r="A3" s="26"/>
      <c r="B3" s="1"/>
      <c r="C3" s="1"/>
      <c r="D3" s="1"/>
      <c r="E3" s="1"/>
      <c r="F3" s="1"/>
      <c r="G3" s="1"/>
      <c r="H3" s="1"/>
      <c r="I3" s="32"/>
      <c r="J3" s="32"/>
      <c r="K3" s="38"/>
      <c r="L3" s="38"/>
      <c r="M3" s="38"/>
      <c r="N3" s="38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>
      <c r="A4" s="16"/>
      <c r="B4" s="16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32"/>
      <c r="J4" s="32"/>
      <c r="K4" s="29" t="s">
        <v>7</v>
      </c>
      <c r="L4" s="29" t="s">
        <v>8</v>
      </c>
      <c r="M4" s="29"/>
      <c r="N4" s="29" t="s">
        <v>9</v>
      </c>
      <c r="O4" s="4" t="s">
        <v>10</v>
      </c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8.5">
      <c r="A6" s="2"/>
      <c r="B6" s="3" t="s">
        <v>11</v>
      </c>
      <c r="C6" s="16"/>
      <c r="D6" s="16"/>
      <c r="E6" s="16"/>
      <c r="F6" s="16"/>
      <c r="G6" s="16"/>
      <c r="H6" s="20"/>
      <c r="I6" s="33"/>
      <c r="J6" s="33"/>
      <c r="K6" s="30"/>
      <c r="L6" s="30"/>
      <c r="M6" s="30"/>
      <c r="N6" s="30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"/>
      <c r="B7" s="2"/>
      <c r="C7" s="16"/>
      <c r="D7" s="16"/>
      <c r="E7" s="16"/>
      <c r="F7" s="16"/>
      <c r="G7" s="16"/>
      <c r="H7" s="20"/>
      <c r="I7" s="33"/>
      <c r="J7" s="33"/>
      <c r="K7" s="30"/>
      <c r="L7" s="30"/>
      <c r="M7" s="30"/>
      <c r="N7" s="30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>
      <c r="A8" s="16">
        <v>130</v>
      </c>
      <c r="B8" s="16" t="s">
        <v>12</v>
      </c>
      <c r="C8" s="16">
        <v>0</v>
      </c>
      <c r="D8" s="16"/>
      <c r="E8" s="16">
        <v>0</v>
      </c>
      <c r="F8" s="16"/>
      <c r="G8" s="16">
        <v>20000</v>
      </c>
      <c r="H8" s="19">
        <v>16225</v>
      </c>
      <c r="I8" s="31"/>
      <c r="J8" s="31"/>
      <c r="K8" s="38">
        <v>25000</v>
      </c>
      <c r="L8" s="29">
        <v>18000</v>
      </c>
      <c r="M8" s="29"/>
      <c r="N8" s="38">
        <v>25000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>
      <c r="A9" s="16">
        <v>140</v>
      </c>
      <c r="B9" s="16" t="s">
        <v>13</v>
      </c>
      <c r="C9" s="16">
        <v>0</v>
      </c>
      <c r="D9" s="16"/>
      <c r="E9" s="16">
        <v>0</v>
      </c>
      <c r="F9" s="16"/>
      <c r="G9" s="16">
        <v>0</v>
      </c>
      <c r="H9" s="19"/>
      <c r="I9" s="31"/>
      <c r="J9" s="31"/>
      <c r="K9" s="29">
        <v>0</v>
      </c>
      <c r="L9" s="29">
        <v>0</v>
      </c>
      <c r="M9" s="29"/>
      <c r="N9" s="29">
        <v>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>
      <c r="A10" s="16">
        <v>141</v>
      </c>
      <c r="B10" s="16" t="s">
        <v>14</v>
      </c>
      <c r="C10" s="16">
        <v>0</v>
      </c>
      <c r="D10" s="16"/>
      <c r="E10" s="16">
        <v>0</v>
      </c>
      <c r="F10" s="16"/>
      <c r="G10" s="16">
        <v>4085</v>
      </c>
      <c r="H10" s="19">
        <v>3973</v>
      </c>
      <c r="I10" s="31"/>
      <c r="J10" s="31"/>
      <c r="K10" s="29">
        <v>5035</v>
      </c>
      <c r="L10" s="29">
        <v>3676</v>
      </c>
      <c r="M10" s="29"/>
      <c r="N10" s="29">
        <v>5035</v>
      </c>
      <c r="O10" s="5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>
      <c r="A11" s="16">
        <v>145</v>
      </c>
      <c r="B11" s="16" t="s">
        <v>15</v>
      </c>
      <c r="C11" s="16">
        <v>0</v>
      </c>
      <c r="D11" s="16"/>
      <c r="E11" s="16">
        <v>0</v>
      </c>
      <c r="F11" s="16"/>
      <c r="G11" s="16">
        <v>153000</v>
      </c>
      <c r="H11" s="19">
        <v>142253</v>
      </c>
      <c r="I11" s="31"/>
      <c r="J11" s="31"/>
      <c r="K11" s="29">
        <v>173000</v>
      </c>
      <c r="L11" s="29">
        <v>151851</v>
      </c>
      <c r="M11" s="29"/>
      <c r="N11" s="29">
        <v>173000</v>
      </c>
      <c r="O11" s="5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>
      <c r="A12" s="16">
        <v>151</v>
      </c>
      <c r="B12" s="16" t="s">
        <v>16</v>
      </c>
      <c r="C12" s="16">
        <v>0</v>
      </c>
      <c r="D12" s="16"/>
      <c r="E12" s="16">
        <v>0</v>
      </c>
      <c r="F12" s="16"/>
      <c r="G12" s="16">
        <v>97600</v>
      </c>
      <c r="H12" s="19">
        <v>88682</v>
      </c>
      <c r="I12" s="31"/>
      <c r="J12" s="31"/>
      <c r="K12" s="38">
        <v>106750</v>
      </c>
      <c r="L12" s="29">
        <v>93403</v>
      </c>
      <c r="M12" s="29"/>
      <c r="N12" s="38">
        <v>106750</v>
      </c>
      <c r="O12" s="5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5.75">
      <c r="A13" s="16">
        <v>155</v>
      </c>
      <c r="B13" s="16" t="s">
        <v>17</v>
      </c>
      <c r="C13" s="16">
        <v>-274975</v>
      </c>
      <c r="D13" s="16"/>
      <c r="E13" s="6">
        <v>149902</v>
      </c>
      <c r="F13" s="16"/>
      <c r="G13" s="16">
        <v>0</v>
      </c>
      <c r="H13" s="19"/>
      <c r="I13" s="31"/>
      <c r="J13" s="31"/>
      <c r="K13" s="29">
        <v>0</v>
      </c>
      <c r="L13" s="29"/>
      <c r="M13" s="29"/>
      <c r="N13" s="29">
        <v>0</v>
      </c>
      <c r="O13" s="5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5.75">
      <c r="A14" s="16">
        <v>157</v>
      </c>
      <c r="B14" s="16" t="s">
        <v>18</v>
      </c>
      <c r="C14" s="16">
        <v>-111760.81</v>
      </c>
      <c r="D14" s="16"/>
      <c r="E14" s="6">
        <v>107250</v>
      </c>
      <c r="F14" s="16"/>
      <c r="G14" s="16">
        <v>0</v>
      </c>
      <c r="H14" s="19"/>
      <c r="I14" s="31"/>
      <c r="J14" s="31"/>
      <c r="K14" s="29">
        <v>0</v>
      </c>
      <c r="L14" s="29"/>
      <c r="M14" s="29"/>
      <c r="N14" s="29">
        <v>0</v>
      </c>
      <c r="O14" s="5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>
      <c r="A15" s="16">
        <v>160</v>
      </c>
      <c r="B15" s="16" t="s">
        <v>19</v>
      </c>
      <c r="C15" s="16">
        <v>-445</v>
      </c>
      <c r="D15" s="16"/>
      <c r="E15" s="16">
        <v>2000</v>
      </c>
      <c r="F15" s="16"/>
      <c r="G15" s="16">
        <v>2000</v>
      </c>
      <c r="H15" s="19">
        <v>3990</v>
      </c>
      <c r="I15" s="31"/>
      <c r="J15" s="31"/>
      <c r="K15" s="29">
        <v>2000</v>
      </c>
      <c r="L15" s="29">
        <v>3479.85</v>
      </c>
      <c r="M15" s="29"/>
      <c r="N15" s="29">
        <v>2000</v>
      </c>
      <c r="O15" s="5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>
      <c r="A16" s="16">
        <v>175</v>
      </c>
      <c r="B16" s="16" t="s">
        <v>20</v>
      </c>
      <c r="C16" s="16">
        <v>0</v>
      </c>
      <c r="D16" s="16"/>
      <c r="E16" s="16"/>
      <c r="F16" s="16"/>
      <c r="G16" s="16">
        <v>0</v>
      </c>
      <c r="H16" s="19"/>
      <c r="I16" s="31"/>
      <c r="J16" s="31"/>
      <c r="K16" s="29">
        <v>0</v>
      </c>
      <c r="L16" s="29"/>
      <c r="M16" s="29"/>
      <c r="N16" s="29">
        <v>50000</v>
      </c>
      <c r="O16" s="5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>
      <c r="A17" s="16">
        <v>176</v>
      </c>
      <c r="B17" s="16" t="s">
        <v>21</v>
      </c>
      <c r="C17" s="16">
        <v>-138529.44</v>
      </c>
      <c r="D17" s="16"/>
      <c r="E17" s="16">
        <v>60000</v>
      </c>
      <c r="F17" s="16"/>
      <c r="G17" s="16">
        <v>40000</v>
      </c>
      <c r="H17" s="19"/>
      <c r="I17" s="31"/>
      <c r="J17" s="31"/>
      <c r="K17" s="29">
        <v>0</v>
      </c>
      <c r="L17" s="29"/>
      <c r="M17" s="29"/>
      <c r="N17" s="29">
        <v>0</v>
      </c>
      <c r="O17" s="5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>
      <c r="A18" s="16">
        <v>180</v>
      </c>
      <c r="B18" s="16" t="s">
        <v>22</v>
      </c>
      <c r="C18" s="16">
        <v>-16781.169999999998</v>
      </c>
      <c r="D18" s="16"/>
      <c r="E18" s="16">
        <v>3000</v>
      </c>
      <c r="F18" s="16"/>
      <c r="G18" s="16">
        <v>3000</v>
      </c>
      <c r="H18" s="19">
        <v>4125</v>
      </c>
      <c r="I18" s="31"/>
      <c r="J18" s="31"/>
      <c r="K18" s="29">
        <v>3000</v>
      </c>
      <c r="L18" s="29">
        <v>5400</v>
      </c>
      <c r="M18" s="29"/>
      <c r="N18" s="29">
        <v>3000</v>
      </c>
      <c r="O18" s="5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>
      <c r="A19" s="16">
        <v>182</v>
      </c>
      <c r="B19" s="16" t="s">
        <v>23</v>
      </c>
      <c r="C19" s="16">
        <v>0</v>
      </c>
      <c r="D19" s="16"/>
      <c r="E19" s="16">
        <v>4000</v>
      </c>
      <c r="F19" s="16"/>
      <c r="G19" s="16">
        <v>4000</v>
      </c>
      <c r="H19" s="19">
        <v>11417</v>
      </c>
      <c r="I19" s="31"/>
      <c r="J19" s="31"/>
      <c r="K19" s="29">
        <v>4000</v>
      </c>
      <c r="L19" s="29">
        <v>23918.68</v>
      </c>
      <c r="M19" s="29"/>
      <c r="N19" s="29">
        <v>4000</v>
      </c>
      <c r="O19" s="5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>
      <c r="A20" s="16">
        <v>190</v>
      </c>
      <c r="B20" s="16" t="s">
        <v>24</v>
      </c>
      <c r="C20" s="16">
        <v>-49575</v>
      </c>
      <c r="D20" s="16"/>
      <c r="E20" s="16">
        <v>55000</v>
      </c>
      <c r="F20" s="16"/>
      <c r="G20" s="16">
        <v>55000</v>
      </c>
      <c r="H20" s="19">
        <v>48170</v>
      </c>
      <c r="I20" s="31"/>
      <c r="J20" s="31"/>
      <c r="K20" s="29">
        <v>55000</v>
      </c>
      <c r="L20" s="29">
        <v>46015</v>
      </c>
      <c r="M20" s="29"/>
      <c r="N20" s="29">
        <v>55000</v>
      </c>
      <c r="O20" s="5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5.75" customHeight="1">
      <c r="A21" s="16">
        <v>210</v>
      </c>
      <c r="B21" s="16" t="s">
        <v>25</v>
      </c>
      <c r="C21" s="16">
        <v>-365</v>
      </c>
      <c r="D21" s="16"/>
      <c r="E21" s="16">
        <v>10000</v>
      </c>
      <c r="F21" s="16"/>
      <c r="G21" s="16">
        <v>10000</v>
      </c>
      <c r="H21" s="19">
        <v>14090</v>
      </c>
      <c r="I21" s="31"/>
      <c r="J21" s="31"/>
      <c r="K21" s="29">
        <v>10000</v>
      </c>
      <c r="L21" s="29">
        <v>3212.75</v>
      </c>
      <c r="M21" s="29"/>
      <c r="N21" s="29">
        <v>10000</v>
      </c>
      <c r="O21" s="5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5.75" customHeight="1">
      <c r="A22" s="4">
        <v>220</v>
      </c>
      <c r="B22" s="4" t="s">
        <v>26</v>
      </c>
      <c r="C22" s="2"/>
      <c r="D22" s="2"/>
      <c r="E22" s="2"/>
      <c r="F22" s="2"/>
      <c r="G22" s="2"/>
      <c r="H22" s="20"/>
      <c r="I22" s="33"/>
      <c r="J22" s="33"/>
      <c r="K22" s="29">
        <v>10000</v>
      </c>
      <c r="L22" s="29">
        <v>37063.5</v>
      </c>
      <c r="M22" s="29"/>
      <c r="N22" s="29">
        <v>10000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4"/>
      <c r="B23" s="18" t="s">
        <v>20</v>
      </c>
      <c r="C23" s="2"/>
      <c r="D23" s="2"/>
      <c r="E23" s="2"/>
      <c r="F23" s="2"/>
      <c r="G23" s="2"/>
      <c r="H23" s="20"/>
      <c r="I23" s="33"/>
      <c r="J23" s="33"/>
      <c r="K23" s="29">
        <v>50000</v>
      </c>
      <c r="L23" s="29"/>
      <c r="M23" s="29"/>
      <c r="N23" s="29">
        <v>50000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2">
        <v>399</v>
      </c>
      <c r="B24" s="2" t="s">
        <v>27</v>
      </c>
      <c r="C24" s="7">
        <v>-592431.42000000004</v>
      </c>
      <c r="D24" s="2"/>
      <c r="E24" s="7">
        <f>SUM(E6:E21)</f>
        <v>391152</v>
      </c>
      <c r="F24" s="11">
        <v>404920</v>
      </c>
      <c r="G24" s="7">
        <f>SUM(G8:G21)</f>
        <v>388685</v>
      </c>
      <c r="H24" s="22">
        <v>332966</v>
      </c>
      <c r="I24" s="22"/>
      <c r="J24" s="34"/>
      <c r="K24" s="7">
        <f>SUM(K8:K23)</f>
        <v>443785</v>
      </c>
      <c r="L24" s="14">
        <f>SUM(L8:L23)</f>
        <v>386019.77999999997</v>
      </c>
      <c r="M24" s="41"/>
      <c r="N24" s="7">
        <f>SUM(N8:N23)</f>
        <v>493785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2"/>
      <c r="B25" s="2"/>
      <c r="C25" s="2"/>
      <c r="D25" s="2"/>
      <c r="E25" s="2"/>
      <c r="F25" s="2"/>
      <c r="G25" s="2"/>
      <c r="H25" s="20"/>
      <c r="I25" s="33"/>
      <c r="J25" s="33"/>
      <c r="K25" s="30"/>
      <c r="L25" s="30"/>
      <c r="M25" s="30"/>
      <c r="N25" s="3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2"/>
      <c r="B26" s="2"/>
      <c r="C26" s="2"/>
      <c r="D26" s="2"/>
      <c r="E26" s="2"/>
      <c r="F26" s="2"/>
      <c r="G26" s="2"/>
      <c r="H26" s="20"/>
      <c r="I26" s="33"/>
      <c r="J26" s="33"/>
      <c r="K26" s="30"/>
      <c r="L26" s="30"/>
      <c r="M26" s="30"/>
      <c r="N26" s="3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3" customHeight="1">
      <c r="A27" s="2"/>
      <c r="B27" s="3" t="s">
        <v>28</v>
      </c>
      <c r="C27" s="2"/>
      <c r="D27" s="2"/>
      <c r="E27" s="2"/>
      <c r="F27" s="2"/>
      <c r="G27" s="2"/>
      <c r="H27" s="20"/>
      <c r="I27" s="33"/>
      <c r="J27" s="33"/>
      <c r="K27" s="30"/>
      <c r="L27" s="30"/>
      <c r="M27" s="30"/>
      <c r="N27" s="3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2"/>
      <c r="B28" s="2"/>
      <c r="C28" s="2"/>
      <c r="D28" s="2"/>
      <c r="E28" s="2"/>
      <c r="F28" s="2"/>
      <c r="G28" s="2"/>
      <c r="H28" s="20"/>
      <c r="I28" s="33"/>
      <c r="J28" s="33"/>
      <c r="K28" s="30"/>
      <c r="L28" s="30"/>
      <c r="M28" s="30"/>
      <c r="N28" s="3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2">
        <v>410</v>
      </c>
      <c r="B29" s="2" t="s">
        <v>29</v>
      </c>
      <c r="C29" s="2"/>
      <c r="D29" s="2"/>
      <c r="E29" s="2"/>
      <c r="F29" s="2"/>
      <c r="G29" s="2"/>
      <c r="H29" s="20"/>
      <c r="I29" s="33"/>
      <c r="J29" s="33"/>
      <c r="K29" s="30"/>
      <c r="L29" s="30"/>
      <c r="M29" s="30"/>
      <c r="N29" s="30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2"/>
      <c r="B30" s="2"/>
      <c r="C30" s="2"/>
      <c r="D30" s="2"/>
      <c r="E30" s="2"/>
      <c r="F30" s="2"/>
      <c r="G30" s="2"/>
      <c r="H30" s="20"/>
      <c r="I30" s="33"/>
      <c r="J30" s="33"/>
      <c r="K30" s="30"/>
      <c r="L30" s="30"/>
      <c r="M30" s="30"/>
      <c r="N30" s="3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16">
        <v>420</v>
      </c>
      <c r="B31" s="16" t="s">
        <v>30</v>
      </c>
      <c r="C31" s="16">
        <v>9975.7800000000007</v>
      </c>
      <c r="D31" s="16"/>
      <c r="E31" s="16">
        <v>8800</v>
      </c>
      <c r="F31" s="9">
        <v>9500</v>
      </c>
      <c r="G31" s="16">
        <v>16000</v>
      </c>
      <c r="H31" s="1"/>
      <c r="I31" s="32"/>
      <c r="J31" s="32"/>
      <c r="K31" s="29">
        <v>16000</v>
      </c>
      <c r="L31" s="38">
        <v>2071.5</v>
      </c>
      <c r="M31" s="38"/>
      <c r="N31" s="29">
        <v>16000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5.75" customHeight="1">
      <c r="A32" s="16">
        <v>430</v>
      </c>
      <c r="B32" s="16" t="s">
        <v>31</v>
      </c>
      <c r="C32" s="16">
        <v>55975</v>
      </c>
      <c r="D32" s="16"/>
      <c r="E32" s="16">
        <v>50000</v>
      </c>
      <c r="F32" s="9">
        <v>60000</v>
      </c>
      <c r="G32" s="16">
        <v>60000</v>
      </c>
      <c r="H32" s="1"/>
      <c r="I32" s="32"/>
      <c r="J32" s="32"/>
      <c r="K32" s="29">
        <v>60000</v>
      </c>
      <c r="L32" s="38">
        <v>60000</v>
      </c>
      <c r="M32" s="38"/>
      <c r="N32" s="29">
        <v>60000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5.75" customHeight="1">
      <c r="A33" s="16">
        <v>431</v>
      </c>
      <c r="B33" s="16" t="s">
        <v>32</v>
      </c>
      <c r="C33" s="16">
        <v>110062.44</v>
      </c>
      <c r="D33" s="16"/>
      <c r="E33" s="16">
        <v>50000</v>
      </c>
      <c r="F33" s="9">
        <v>67796</v>
      </c>
      <c r="G33" s="16">
        <v>54725</v>
      </c>
      <c r="H33" s="1"/>
      <c r="I33" s="32"/>
      <c r="J33" s="32"/>
      <c r="K33" s="29">
        <v>40000</v>
      </c>
      <c r="L33" s="38">
        <v>60069.32</v>
      </c>
      <c r="M33" s="38"/>
      <c r="N33" s="29">
        <v>40000</v>
      </c>
      <c r="O33" s="4"/>
      <c r="P33" s="16"/>
      <c r="Q33" s="4"/>
      <c r="R33" s="16"/>
      <c r="S33" s="16"/>
      <c r="T33" s="16"/>
      <c r="U33" s="16"/>
      <c r="V33" s="16"/>
      <c r="W33" s="16"/>
      <c r="X33" s="16"/>
      <c r="Y33" s="16"/>
    </row>
    <row r="34" spans="1:25" ht="15.75" customHeight="1">
      <c r="A34" s="16">
        <v>440</v>
      </c>
      <c r="B34" s="16" t="s">
        <v>33</v>
      </c>
      <c r="C34" s="16">
        <v>78293.59</v>
      </c>
      <c r="D34" s="16"/>
      <c r="E34" s="16">
        <v>18000</v>
      </c>
      <c r="F34" s="9">
        <v>46218</v>
      </c>
      <c r="G34" s="16">
        <v>54000</v>
      </c>
      <c r="H34" s="1"/>
      <c r="I34" s="32"/>
      <c r="J34" s="32"/>
      <c r="K34" s="29">
        <v>12000</v>
      </c>
      <c r="L34" s="38">
        <v>12660</v>
      </c>
      <c r="M34" s="38"/>
      <c r="N34" s="29">
        <v>12000</v>
      </c>
      <c r="O34" s="16"/>
      <c r="P34" s="16"/>
      <c r="Q34" s="4"/>
      <c r="R34" s="16"/>
      <c r="S34" s="16"/>
      <c r="T34" s="16"/>
      <c r="U34" s="16"/>
      <c r="V34" s="16"/>
      <c r="W34" s="16"/>
      <c r="X34" s="16"/>
      <c r="Y34" s="16"/>
    </row>
    <row r="35" spans="1:25" ht="15.75" customHeight="1">
      <c r="A35" s="16">
        <v>441</v>
      </c>
      <c r="B35" s="16" t="s">
        <v>34</v>
      </c>
      <c r="C35" s="16">
        <v>0</v>
      </c>
      <c r="D35" s="16"/>
      <c r="E35" s="16">
        <v>250</v>
      </c>
      <c r="F35" s="16"/>
      <c r="G35" s="16">
        <v>2500</v>
      </c>
      <c r="H35" s="1"/>
      <c r="I35" s="32"/>
      <c r="J35" s="32"/>
      <c r="K35" s="29">
        <v>2500</v>
      </c>
      <c r="L35" s="38"/>
      <c r="M35" s="38"/>
      <c r="N35" s="29">
        <v>2500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5.75" customHeight="1">
      <c r="A36" s="16">
        <v>490</v>
      </c>
      <c r="B36" s="2" t="s">
        <v>35</v>
      </c>
      <c r="C36" s="7">
        <v>254306.81</v>
      </c>
      <c r="D36" s="2"/>
      <c r="E36" s="7">
        <f>SUM(E31:E35)</f>
        <v>127050</v>
      </c>
      <c r="F36" s="12" t="s">
        <v>36</v>
      </c>
      <c r="G36" s="7">
        <f>SUM(G31:G35)</f>
        <v>187225</v>
      </c>
      <c r="H36" s="23">
        <v>127552</v>
      </c>
      <c r="I36" s="23"/>
      <c r="J36" s="33"/>
      <c r="K36" s="13">
        <f>SUM(K31:K35)</f>
        <v>130500</v>
      </c>
      <c r="L36" s="43">
        <f>SUM(L31:L35)</f>
        <v>134800.82</v>
      </c>
      <c r="M36" s="42"/>
      <c r="N36" s="13">
        <f>SUM(N31:N35)</f>
        <v>130500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.75" customHeight="1">
      <c r="A37" s="16"/>
      <c r="B37" s="16"/>
      <c r="C37" s="16"/>
      <c r="D37" s="16"/>
      <c r="E37" s="16"/>
      <c r="F37" s="16"/>
      <c r="G37" s="16"/>
      <c r="H37" s="1"/>
      <c r="I37" s="32"/>
      <c r="J37" s="32"/>
      <c r="K37" s="38"/>
      <c r="L37" s="38"/>
      <c r="M37" s="38"/>
      <c r="N37" s="38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5.75" customHeight="1">
      <c r="A38" s="16"/>
      <c r="B38" s="16"/>
      <c r="C38" s="16"/>
      <c r="D38" s="16"/>
      <c r="E38" s="16"/>
      <c r="F38" s="16"/>
      <c r="G38" s="16"/>
      <c r="H38" s="1"/>
      <c r="I38" s="32"/>
      <c r="J38" s="32"/>
      <c r="K38" s="38"/>
      <c r="L38" s="38"/>
      <c r="M38" s="38"/>
      <c r="N38" s="38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5.75" customHeight="1">
      <c r="A39" s="2">
        <v>500</v>
      </c>
      <c r="B39" s="2" t="s">
        <v>37</v>
      </c>
      <c r="C39" s="2"/>
      <c r="D39" s="2"/>
      <c r="E39" s="2"/>
      <c r="F39" s="2"/>
      <c r="G39" s="2"/>
      <c r="H39" s="20"/>
      <c r="I39" s="33"/>
      <c r="J39" s="33"/>
      <c r="K39" s="30"/>
      <c r="L39" s="30"/>
      <c r="M39" s="30"/>
      <c r="N39" s="30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2"/>
      <c r="B40" s="2"/>
      <c r="C40" s="2"/>
      <c r="D40" s="2"/>
      <c r="E40" s="2"/>
      <c r="F40" s="2"/>
      <c r="G40" s="2"/>
      <c r="H40" s="38"/>
      <c r="I40" s="33"/>
      <c r="J40" s="33"/>
      <c r="K40" s="38"/>
      <c r="L40" s="30"/>
      <c r="M40" s="30"/>
      <c r="N40" s="30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16">
        <v>545</v>
      </c>
      <c r="B41" s="16" t="s">
        <v>30</v>
      </c>
      <c r="C41" s="16">
        <v>0</v>
      </c>
      <c r="D41" s="16"/>
      <c r="E41" s="16"/>
      <c r="F41" s="16"/>
      <c r="G41" s="38">
        <v>2500</v>
      </c>
      <c r="H41" s="38"/>
      <c r="I41" s="32"/>
      <c r="J41" s="32"/>
      <c r="K41" s="38">
        <v>2500</v>
      </c>
      <c r="L41" s="38"/>
      <c r="M41" s="38"/>
      <c r="N41" s="29">
        <v>2500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5.75" customHeight="1">
      <c r="A42" s="16">
        <v>546</v>
      </c>
      <c r="B42" s="16" t="s">
        <v>31</v>
      </c>
      <c r="C42" s="16">
        <v>6521.25</v>
      </c>
      <c r="D42" s="16"/>
      <c r="E42" s="16">
        <v>5625</v>
      </c>
      <c r="F42" s="16"/>
      <c r="G42" s="38">
        <v>7000</v>
      </c>
      <c r="H42" s="38">
        <v>5625</v>
      </c>
      <c r="I42" s="32"/>
      <c r="J42" s="32"/>
      <c r="K42" s="38">
        <v>7000</v>
      </c>
      <c r="L42" s="38">
        <v>5625</v>
      </c>
      <c r="N42" s="29">
        <v>7000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5.75" customHeight="1">
      <c r="A43" s="16">
        <v>547</v>
      </c>
      <c r="B43" s="16" t="s">
        <v>38</v>
      </c>
      <c r="C43" s="16">
        <v>32306.25</v>
      </c>
      <c r="D43" s="16"/>
      <c r="E43" s="16">
        <v>35000</v>
      </c>
      <c r="F43" s="16"/>
      <c r="G43" s="38">
        <v>35000</v>
      </c>
      <c r="H43" s="38">
        <v>36963</v>
      </c>
      <c r="I43" s="32"/>
      <c r="J43" s="32"/>
      <c r="K43" s="38">
        <v>35000</v>
      </c>
      <c r="L43" s="38">
        <v>36963.85</v>
      </c>
      <c r="N43" s="29">
        <v>37000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5.75" customHeight="1">
      <c r="A44" s="16">
        <v>549</v>
      </c>
      <c r="B44" s="16" t="s">
        <v>33</v>
      </c>
      <c r="C44" s="16">
        <v>4290.16</v>
      </c>
      <c r="D44" s="16"/>
      <c r="E44" s="16">
        <v>15000</v>
      </c>
      <c r="F44" s="16"/>
      <c r="G44" s="38">
        <v>15000</v>
      </c>
      <c r="H44" s="38">
        <v>22031</v>
      </c>
      <c r="I44" s="32"/>
      <c r="J44" s="32"/>
      <c r="K44" s="38">
        <v>15000</v>
      </c>
      <c r="L44" s="38">
        <v>25564.880000000001</v>
      </c>
      <c r="N44" s="29">
        <v>23000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5.75" customHeight="1">
      <c r="A45" s="16">
        <v>550</v>
      </c>
      <c r="B45" s="16" t="s">
        <v>34</v>
      </c>
      <c r="C45" s="16">
        <v>0</v>
      </c>
      <c r="D45" s="16"/>
      <c r="E45" s="16"/>
      <c r="F45" s="16"/>
      <c r="G45" s="38">
        <v>0</v>
      </c>
      <c r="H45" s="38">
        <v>1132</v>
      </c>
      <c r="I45" s="32"/>
      <c r="J45" s="32"/>
      <c r="K45" s="38"/>
      <c r="L45" s="38"/>
      <c r="N45" s="38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5.75" customHeight="1">
      <c r="A46" s="16">
        <v>560</v>
      </c>
      <c r="B46" s="2" t="s">
        <v>39</v>
      </c>
      <c r="C46" s="7">
        <v>43117.66</v>
      </c>
      <c r="D46" s="2"/>
      <c r="E46" s="7">
        <f>SUM(E41:E45)</f>
        <v>55625</v>
      </c>
      <c r="F46" s="12" t="s">
        <v>40</v>
      </c>
      <c r="G46" s="7">
        <f>SUM(G41:G45)</f>
        <v>59500</v>
      </c>
      <c r="H46" s="24">
        <v>65752</v>
      </c>
      <c r="I46" s="24"/>
      <c r="J46" s="35"/>
      <c r="K46" s="7">
        <f>SUM(K41:K45)</f>
        <v>59500</v>
      </c>
      <c r="L46" s="7">
        <f>SUM(L42:L45)</f>
        <v>68153.73</v>
      </c>
      <c r="M46" s="39"/>
      <c r="N46" s="7">
        <f>SUM(N41:N45)</f>
        <v>69500</v>
      </c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5.75" customHeight="1">
      <c r="A47" s="16"/>
      <c r="B47" s="16"/>
      <c r="C47" s="16"/>
      <c r="D47" s="16"/>
      <c r="E47" s="16"/>
      <c r="F47" s="16"/>
      <c r="G47" s="16"/>
      <c r="H47" s="1"/>
      <c r="I47" s="32"/>
      <c r="J47" s="32"/>
      <c r="K47" s="38"/>
      <c r="L47" s="38"/>
      <c r="M47" s="38"/>
      <c r="N47" s="38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5.75" customHeight="1">
      <c r="A48" s="16"/>
      <c r="B48" s="16"/>
      <c r="C48" s="16"/>
      <c r="D48" s="16"/>
      <c r="E48" s="16"/>
      <c r="F48" s="16"/>
      <c r="G48" s="16"/>
      <c r="H48" s="1"/>
      <c r="I48" s="32"/>
      <c r="J48" s="32"/>
      <c r="K48" s="38"/>
      <c r="L48" s="38"/>
      <c r="M48" s="38"/>
      <c r="N48" s="38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5.75" customHeight="1">
      <c r="A49" s="2">
        <v>600</v>
      </c>
      <c r="B49" s="2" t="s">
        <v>41</v>
      </c>
      <c r="C49" s="2"/>
      <c r="D49" s="2"/>
      <c r="E49" s="2"/>
      <c r="F49" s="2"/>
      <c r="G49" s="2"/>
      <c r="H49" s="20"/>
      <c r="I49" s="33"/>
      <c r="J49" s="33"/>
      <c r="K49" s="30"/>
      <c r="L49" s="30"/>
      <c r="M49" s="30"/>
      <c r="N49" s="3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16"/>
      <c r="B50" s="16"/>
      <c r="C50" s="16"/>
      <c r="D50" s="16"/>
      <c r="E50" s="16"/>
      <c r="F50" s="16"/>
      <c r="G50" s="16"/>
      <c r="H50" s="1"/>
      <c r="I50" s="32"/>
      <c r="J50" s="32"/>
      <c r="K50" s="38"/>
      <c r="L50" s="38"/>
      <c r="M50" s="38"/>
      <c r="N50" s="38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5.75" customHeight="1">
      <c r="A51" s="16">
        <v>605</v>
      </c>
      <c r="B51" s="16" t="s">
        <v>42</v>
      </c>
      <c r="C51" s="16">
        <v>5999.36</v>
      </c>
      <c r="D51" s="16"/>
      <c r="E51" s="16">
        <v>3000</v>
      </c>
      <c r="F51" s="16"/>
      <c r="G51" s="16">
        <v>3000</v>
      </c>
      <c r="H51" s="1"/>
      <c r="I51" s="32"/>
      <c r="J51" s="32"/>
      <c r="K51" s="29">
        <v>3000</v>
      </c>
      <c r="L51" s="38"/>
      <c r="M51" s="38"/>
      <c r="N51" s="29">
        <v>3000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5.75" customHeight="1">
      <c r="A52" s="16">
        <v>606</v>
      </c>
      <c r="B52" s="16" t="s">
        <v>43</v>
      </c>
      <c r="C52" s="16">
        <v>0</v>
      </c>
      <c r="D52" s="16"/>
      <c r="E52" s="16">
        <v>4000</v>
      </c>
      <c r="F52" s="16"/>
      <c r="G52" s="16">
        <v>4000</v>
      </c>
      <c r="H52" s="1"/>
      <c r="I52" s="32"/>
      <c r="J52" s="32"/>
      <c r="K52" s="29">
        <v>0</v>
      </c>
      <c r="L52" s="38"/>
      <c r="M52" s="38"/>
      <c r="N52" s="29">
        <v>0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5.75" customHeight="1">
      <c r="A53" s="16">
        <v>607</v>
      </c>
      <c r="B53" s="16" t="s">
        <v>44</v>
      </c>
      <c r="C53" s="16">
        <v>3183.74</v>
      </c>
      <c r="D53" s="16"/>
      <c r="E53" s="16">
        <v>5000</v>
      </c>
      <c r="F53" s="16"/>
      <c r="G53" s="16">
        <v>5000</v>
      </c>
      <c r="H53" s="1"/>
      <c r="I53" s="32"/>
      <c r="J53" s="32"/>
      <c r="K53" s="29">
        <v>5000</v>
      </c>
      <c r="L53" s="38"/>
      <c r="M53" s="38"/>
      <c r="N53" s="29">
        <v>5000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5.75" customHeight="1">
      <c r="A54" s="16">
        <v>608</v>
      </c>
      <c r="B54" s="16" t="s">
        <v>34</v>
      </c>
      <c r="C54" s="16">
        <v>2789.86</v>
      </c>
      <c r="D54" s="16"/>
      <c r="E54" s="16"/>
      <c r="F54" s="16"/>
      <c r="G54" s="16">
        <v>0</v>
      </c>
      <c r="H54" s="1"/>
      <c r="I54" s="32"/>
      <c r="J54" s="32"/>
      <c r="K54" s="29">
        <v>0</v>
      </c>
      <c r="L54" s="38"/>
      <c r="M54" s="38"/>
      <c r="N54" s="29">
        <v>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5.75" customHeight="1">
      <c r="A55" s="16">
        <v>620</v>
      </c>
      <c r="B55" s="2" t="s">
        <v>45</v>
      </c>
      <c r="C55" s="7">
        <v>11972.96</v>
      </c>
      <c r="D55" s="2"/>
      <c r="E55" s="7">
        <f>SUM(E51:E54)</f>
        <v>12000</v>
      </c>
      <c r="F55" s="12" t="s">
        <v>46</v>
      </c>
      <c r="G55" s="7">
        <f>SUM(G51:G54)</f>
        <v>12000</v>
      </c>
      <c r="K55" s="7">
        <f>SUM(K51:K54)</f>
        <v>8000</v>
      </c>
      <c r="L55" s="42"/>
      <c r="M55" s="42"/>
      <c r="N55" s="7">
        <f>SUM(N51:N54)</f>
        <v>8000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5.75" customHeight="1">
      <c r="A56" s="16"/>
      <c r="B56" s="16"/>
      <c r="C56" s="16"/>
      <c r="D56" s="16"/>
      <c r="E56" s="16"/>
      <c r="F56" s="16"/>
      <c r="G56" s="16"/>
      <c r="H56" s="1"/>
      <c r="I56" s="32"/>
      <c r="J56" s="32"/>
      <c r="K56" s="38"/>
      <c r="L56" s="38"/>
      <c r="M56" s="38"/>
      <c r="N56" s="38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5.75" customHeight="1">
      <c r="A57" s="16"/>
      <c r="B57" s="16"/>
      <c r="C57" s="16"/>
      <c r="D57" s="16"/>
      <c r="E57" s="16"/>
      <c r="F57" s="16"/>
      <c r="G57" s="16"/>
      <c r="H57" s="1"/>
      <c r="I57" s="32"/>
      <c r="J57" s="32"/>
      <c r="K57" s="38"/>
      <c r="L57" s="38"/>
      <c r="M57" s="38"/>
      <c r="N57" s="38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5.75" customHeight="1">
      <c r="A58" s="2">
        <v>630</v>
      </c>
      <c r="B58" s="2" t="s">
        <v>47</v>
      </c>
      <c r="C58" s="2"/>
      <c r="D58" s="2"/>
      <c r="E58" s="2"/>
      <c r="F58" s="2"/>
      <c r="G58" s="2"/>
      <c r="H58" s="20"/>
      <c r="I58" s="33"/>
      <c r="J58" s="33"/>
      <c r="K58" s="30"/>
      <c r="L58" s="30"/>
      <c r="M58" s="30"/>
      <c r="N58" s="3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16"/>
      <c r="B59" s="16"/>
      <c r="C59" s="16"/>
      <c r="D59" s="16"/>
      <c r="E59" s="16"/>
      <c r="F59" s="16"/>
      <c r="G59" s="16"/>
      <c r="H59" s="1"/>
      <c r="I59" s="32"/>
      <c r="J59" s="32"/>
      <c r="K59" s="38"/>
      <c r="L59" s="38"/>
      <c r="M59" s="38"/>
      <c r="N59" s="38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5.75" customHeight="1">
      <c r="A60" s="16">
        <v>631</v>
      </c>
      <c r="B60" s="16" t="s">
        <v>48</v>
      </c>
      <c r="C60" s="16">
        <v>0</v>
      </c>
      <c r="D60" s="16"/>
      <c r="E60" s="16">
        <v>0</v>
      </c>
      <c r="F60" s="16"/>
      <c r="G60" s="16">
        <v>0</v>
      </c>
      <c r="H60" s="1"/>
      <c r="I60" s="32"/>
      <c r="J60" s="32"/>
      <c r="K60" s="38">
        <v>100000</v>
      </c>
      <c r="L60" s="38">
        <v>1778.4</v>
      </c>
      <c r="M60" s="38"/>
      <c r="N60" s="38">
        <v>100000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5.75" customHeight="1">
      <c r="A61" s="16">
        <v>633</v>
      </c>
      <c r="B61" s="16" t="s">
        <v>49</v>
      </c>
      <c r="C61" s="16">
        <v>0</v>
      </c>
      <c r="D61" s="16"/>
      <c r="E61" s="16">
        <v>0</v>
      </c>
      <c r="F61" s="16"/>
      <c r="G61" s="16">
        <v>0</v>
      </c>
      <c r="H61" s="1"/>
      <c r="I61" s="32"/>
      <c r="J61" s="32"/>
      <c r="K61" s="38">
        <v>0</v>
      </c>
      <c r="L61" s="38">
        <v>2341.56</v>
      </c>
      <c r="M61" s="38"/>
      <c r="N61" s="38">
        <v>20000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5.75" customHeight="1">
      <c r="A62" s="16">
        <v>634</v>
      </c>
      <c r="B62" s="2" t="s">
        <v>50</v>
      </c>
      <c r="C62" s="8">
        <v>0</v>
      </c>
      <c r="D62" s="16"/>
      <c r="E62" s="8">
        <v>0</v>
      </c>
      <c r="F62" s="16"/>
      <c r="G62" s="7">
        <v>0</v>
      </c>
      <c r="H62" s="1"/>
      <c r="I62" s="32"/>
      <c r="J62" s="32"/>
      <c r="K62" s="7">
        <f>SUM(K60:K61)</f>
        <v>100000</v>
      </c>
      <c r="L62" s="7">
        <f>SUM(L60:L61)</f>
        <v>4119.96</v>
      </c>
      <c r="M62" s="42"/>
      <c r="N62" s="7">
        <f>SUM(N60:N61)</f>
        <v>120000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5.75" customHeight="1">
      <c r="A63" s="16"/>
      <c r="B63" s="16"/>
      <c r="C63" s="16"/>
      <c r="D63" s="16"/>
      <c r="E63" s="16"/>
      <c r="F63" s="16"/>
      <c r="G63" s="16"/>
      <c r="H63" s="1"/>
      <c r="I63" s="32"/>
      <c r="J63" s="32"/>
      <c r="K63" s="38"/>
      <c r="L63" s="38"/>
      <c r="M63" s="38"/>
      <c r="N63" s="38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5.75" customHeight="1">
      <c r="A64" s="16"/>
      <c r="B64" s="16"/>
      <c r="C64" s="16"/>
      <c r="D64" s="16"/>
      <c r="E64" s="16"/>
      <c r="F64" s="16"/>
      <c r="G64" s="16"/>
      <c r="H64" s="1"/>
      <c r="I64" s="32"/>
      <c r="J64" s="32"/>
      <c r="K64" s="38"/>
      <c r="L64" s="38"/>
      <c r="M64" s="38"/>
      <c r="N64" s="38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5.75" customHeight="1">
      <c r="A65" s="16">
        <v>635</v>
      </c>
      <c r="B65" s="2" t="s">
        <v>51</v>
      </c>
      <c r="C65" s="16"/>
      <c r="D65" s="16"/>
      <c r="E65" s="16"/>
      <c r="F65" s="16"/>
      <c r="G65" s="16"/>
      <c r="H65" s="1"/>
      <c r="I65" s="32"/>
      <c r="J65" s="32"/>
      <c r="K65" s="38"/>
      <c r="L65" s="38"/>
      <c r="M65" s="38"/>
      <c r="N65" s="38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5.75" customHeight="1">
      <c r="A66" s="16"/>
      <c r="B66" s="16"/>
      <c r="C66" s="16"/>
      <c r="D66" s="16"/>
      <c r="E66" s="16"/>
      <c r="F66" s="16"/>
      <c r="G66" s="16"/>
      <c r="H66" s="1"/>
      <c r="I66" s="32"/>
      <c r="J66" s="32"/>
      <c r="K66" s="38"/>
      <c r="L66" s="38"/>
      <c r="M66" s="38"/>
      <c r="N66" s="38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5.75" customHeight="1">
      <c r="A67" s="16">
        <v>638</v>
      </c>
      <c r="B67" s="16" t="s">
        <v>52</v>
      </c>
      <c r="C67" s="16">
        <v>3105</v>
      </c>
      <c r="D67" s="16"/>
      <c r="E67" s="16">
        <v>8000</v>
      </c>
      <c r="F67" s="16"/>
      <c r="G67" s="16">
        <v>8000</v>
      </c>
      <c r="H67" s="1"/>
      <c r="I67" s="32"/>
      <c r="J67" s="32"/>
      <c r="K67" s="38">
        <v>8000</v>
      </c>
      <c r="L67" s="38">
        <v>8403.09</v>
      </c>
      <c r="M67" s="38"/>
      <c r="N67" s="38">
        <v>8000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customHeight="1">
      <c r="A68" s="16">
        <v>639</v>
      </c>
      <c r="B68" s="16" t="s">
        <v>49</v>
      </c>
      <c r="C68" s="16">
        <v>16478.330000000002</v>
      </c>
      <c r="D68" s="16"/>
      <c r="E68" s="16">
        <v>21000</v>
      </c>
      <c r="F68" s="16"/>
      <c r="G68" s="16">
        <v>21000</v>
      </c>
      <c r="H68" s="1"/>
      <c r="I68" s="32"/>
      <c r="J68" s="32"/>
      <c r="K68" s="38">
        <v>21000</v>
      </c>
      <c r="L68" s="38">
        <v>3591.31</v>
      </c>
      <c r="M68" s="38"/>
      <c r="N68" s="38">
        <v>21000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5.75" customHeight="1">
      <c r="A69" s="16">
        <v>640</v>
      </c>
      <c r="B69" s="2" t="s">
        <v>53</v>
      </c>
      <c r="C69" s="7">
        <v>19583.330000000002</v>
      </c>
      <c r="D69" s="2"/>
      <c r="E69" s="7">
        <f>SUM(E67:E68)</f>
        <v>29000</v>
      </c>
      <c r="F69" s="12" t="s">
        <v>54</v>
      </c>
      <c r="G69" s="7">
        <f>SUM(G67:G68)</f>
        <v>29000</v>
      </c>
      <c r="H69" s="23">
        <v>11705</v>
      </c>
      <c r="I69" s="23"/>
      <c r="J69" s="33"/>
      <c r="K69" s="7">
        <f>SUM(K67:K68)</f>
        <v>29000</v>
      </c>
      <c r="L69" s="7">
        <f>SUM(L67:L68)</f>
        <v>11994.4</v>
      </c>
      <c r="M69" s="42"/>
      <c r="N69" s="7">
        <f>SUM(N67:N68)</f>
        <v>29000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.75" customHeight="1">
      <c r="A70" s="16"/>
      <c r="B70" s="2"/>
      <c r="C70" s="16"/>
      <c r="D70" s="16"/>
      <c r="E70" s="16"/>
      <c r="F70" s="16"/>
      <c r="G70" s="16"/>
      <c r="H70" s="1"/>
      <c r="I70" s="32"/>
      <c r="J70" s="32"/>
      <c r="K70" s="38"/>
      <c r="L70" s="38"/>
      <c r="M70" s="38"/>
      <c r="N70" s="38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5.75" customHeight="1">
      <c r="A71" s="16"/>
      <c r="B71" s="16"/>
      <c r="C71" s="16"/>
      <c r="D71" s="16"/>
      <c r="E71" s="16"/>
      <c r="F71" s="16"/>
      <c r="G71" s="16"/>
      <c r="H71" s="1"/>
      <c r="I71" s="32"/>
      <c r="J71" s="32"/>
      <c r="K71" s="38"/>
      <c r="L71" s="38"/>
      <c r="M71" s="38"/>
      <c r="N71" s="38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customHeight="1">
      <c r="A72" s="16">
        <v>650</v>
      </c>
      <c r="B72" s="2" t="s">
        <v>55</v>
      </c>
      <c r="C72" s="16"/>
      <c r="D72" s="16"/>
      <c r="E72" s="16"/>
      <c r="F72" s="16"/>
      <c r="G72" s="16"/>
      <c r="H72" s="1"/>
      <c r="I72" s="32"/>
      <c r="J72" s="32"/>
      <c r="K72" s="38"/>
      <c r="L72" s="38"/>
      <c r="M72" s="38"/>
      <c r="N72" s="38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5.75" customHeight="1">
      <c r="A73" s="16"/>
      <c r="B73" s="16"/>
      <c r="C73" s="16"/>
      <c r="D73" s="16"/>
      <c r="E73" s="16"/>
      <c r="F73" s="16"/>
      <c r="G73" s="16"/>
      <c r="H73" s="1"/>
      <c r="I73" s="32"/>
      <c r="J73" s="32"/>
      <c r="K73" s="38"/>
      <c r="L73" s="38"/>
      <c r="M73" s="38"/>
      <c r="N73" s="38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5.75" customHeight="1">
      <c r="A74" s="16">
        <v>660</v>
      </c>
      <c r="B74" s="16" t="s">
        <v>56</v>
      </c>
      <c r="C74" s="16">
        <v>116198.55</v>
      </c>
      <c r="D74" s="16"/>
      <c r="E74" s="16">
        <v>75000</v>
      </c>
      <c r="F74" s="16"/>
      <c r="G74" s="16">
        <v>0</v>
      </c>
      <c r="H74" s="1"/>
      <c r="I74" s="32"/>
      <c r="J74" s="32"/>
      <c r="K74" s="38">
        <v>0</v>
      </c>
      <c r="L74" s="38">
        <v>0</v>
      </c>
      <c r="M74" s="38"/>
      <c r="N74" s="38">
        <v>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5.75" customHeight="1">
      <c r="A75" s="16">
        <v>666</v>
      </c>
      <c r="B75" s="16" t="s">
        <v>57</v>
      </c>
      <c r="C75" s="16">
        <v>15513.05</v>
      </c>
      <c r="D75" s="16"/>
      <c r="E75" s="16">
        <v>10000</v>
      </c>
      <c r="F75" s="16"/>
      <c r="G75" s="16">
        <v>10000</v>
      </c>
      <c r="H75" s="1"/>
      <c r="I75" s="32"/>
      <c r="J75" s="32"/>
      <c r="K75" s="38">
        <v>10000</v>
      </c>
      <c r="L75" s="38">
        <v>0</v>
      </c>
      <c r="M75" s="38"/>
      <c r="N75" s="38">
        <v>10000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5.75" customHeight="1">
      <c r="A76" s="16">
        <v>667</v>
      </c>
      <c r="B76" s="16" t="s">
        <v>58</v>
      </c>
      <c r="C76" s="16">
        <v>18302</v>
      </c>
      <c r="D76" s="16"/>
      <c r="E76" s="16">
        <v>25000</v>
      </c>
      <c r="F76" s="16"/>
      <c r="G76" s="16">
        <v>25000</v>
      </c>
      <c r="H76" s="1"/>
      <c r="I76" s="32"/>
      <c r="J76" s="32"/>
      <c r="K76" s="38">
        <v>25000</v>
      </c>
      <c r="L76" s="38">
        <v>0</v>
      </c>
      <c r="M76" s="38"/>
      <c r="N76" s="38">
        <v>25000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5.75" customHeight="1">
      <c r="A77" s="16">
        <v>670</v>
      </c>
      <c r="B77" s="16" t="s">
        <v>59</v>
      </c>
      <c r="C77" s="16">
        <v>7614.95</v>
      </c>
      <c r="D77" s="16"/>
      <c r="E77" s="16">
        <v>5000</v>
      </c>
      <c r="F77" s="16"/>
      <c r="G77" s="16">
        <v>5000</v>
      </c>
      <c r="H77" s="1"/>
      <c r="I77" s="32"/>
      <c r="J77" s="32"/>
      <c r="K77" s="38">
        <v>5000</v>
      </c>
      <c r="L77" s="38">
        <v>0</v>
      </c>
      <c r="M77" s="38"/>
      <c r="N77" s="38">
        <v>5000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5.75" customHeight="1">
      <c r="A78" s="16">
        <v>675</v>
      </c>
      <c r="B78" s="2" t="s">
        <v>60</v>
      </c>
      <c r="C78" s="7">
        <v>157628.54999999999</v>
      </c>
      <c r="D78" s="2"/>
      <c r="E78" s="7">
        <f>SUM(E74:E77)</f>
        <v>115000</v>
      </c>
      <c r="F78" s="12" t="s">
        <v>61</v>
      </c>
      <c r="G78" s="7">
        <f>SUM(G74:G77)</f>
        <v>40000</v>
      </c>
      <c r="H78" s="22">
        <v>0</v>
      </c>
      <c r="I78" s="22"/>
      <c r="J78" s="34"/>
      <c r="K78" s="14">
        <f>SUM(K74:K77)</f>
        <v>40000</v>
      </c>
      <c r="L78" s="8">
        <f>SUM(L74:L77)</f>
        <v>0</v>
      </c>
      <c r="M78" s="39"/>
      <c r="N78" s="14">
        <f>SUM(N74:N77)</f>
        <v>40000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5.75" customHeight="1">
      <c r="A79" s="16"/>
      <c r="B79" s="16"/>
      <c r="C79" s="16"/>
      <c r="D79" s="16"/>
      <c r="E79" s="16"/>
      <c r="F79" s="16"/>
      <c r="G79" s="16"/>
      <c r="H79" s="1"/>
      <c r="I79" s="32"/>
      <c r="J79" s="32"/>
      <c r="K79" s="38"/>
      <c r="L79" s="38"/>
      <c r="M79" s="38"/>
      <c r="N79" s="38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.75" customHeight="1">
      <c r="A80" s="16"/>
      <c r="B80" s="16"/>
      <c r="C80" s="16"/>
      <c r="D80" s="16"/>
      <c r="E80" s="16"/>
      <c r="F80" s="16"/>
      <c r="G80" s="16"/>
      <c r="H80" s="1"/>
      <c r="I80" s="32"/>
      <c r="J80" s="32"/>
      <c r="K80" s="38"/>
      <c r="L80" s="38"/>
      <c r="M80" s="38"/>
      <c r="N80" s="38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>
      <c r="A81" s="16">
        <v>680</v>
      </c>
      <c r="B81" s="2" t="s">
        <v>62</v>
      </c>
      <c r="C81" s="16"/>
      <c r="D81" s="16"/>
      <c r="E81" s="16"/>
      <c r="F81" s="16"/>
      <c r="G81" s="16"/>
      <c r="H81" s="1"/>
      <c r="I81" s="32"/>
      <c r="J81" s="32"/>
      <c r="K81" s="38"/>
      <c r="L81" s="38"/>
      <c r="M81" s="38"/>
      <c r="N81" s="38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.75" customHeight="1">
      <c r="A82" s="16"/>
      <c r="B82" s="16"/>
      <c r="C82" s="16"/>
      <c r="D82" s="16"/>
      <c r="E82" s="16"/>
      <c r="F82" s="16"/>
      <c r="G82" s="16"/>
      <c r="H82" s="1"/>
      <c r="I82" s="32"/>
      <c r="J82" s="32"/>
      <c r="K82" s="38"/>
      <c r="L82" s="38"/>
      <c r="M82" s="38"/>
      <c r="N82" s="38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5.75" customHeight="1">
      <c r="A83" s="16">
        <v>681</v>
      </c>
      <c r="B83" s="16" t="s">
        <v>63</v>
      </c>
      <c r="C83" s="16">
        <v>2558.34</v>
      </c>
      <c r="D83" s="16"/>
      <c r="E83" s="16">
        <v>22500</v>
      </c>
      <c r="F83" s="16"/>
      <c r="G83" s="16">
        <v>22500</v>
      </c>
      <c r="H83" s="1"/>
      <c r="I83" s="32"/>
      <c r="J83" s="32"/>
      <c r="K83" s="29">
        <v>10000</v>
      </c>
      <c r="L83" s="38">
        <v>61082.78</v>
      </c>
      <c r="M83" s="38"/>
      <c r="N83" s="29">
        <v>10000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5.75" customHeight="1">
      <c r="A84" s="16">
        <v>682</v>
      </c>
      <c r="B84" s="16" t="s">
        <v>64</v>
      </c>
      <c r="C84" s="16">
        <v>55875</v>
      </c>
      <c r="D84" s="16"/>
      <c r="E84" s="16">
        <v>12500</v>
      </c>
      <c r="F84" s="16"/>
      <c r="G84" s="16">
        <v>12500</v>
      </c>
      <c r="H84" s="1"/>
      <c r="I84" s="32"/>
      <c r="J84" s="32"/>
      <c r="K84" s="29">
        <v>10000</v>
      </c>
      <c r="L84" s="38"/>
      <c r="M84" s="38"/>
      <c r="N84" s="29">
        <v>20000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5.75" customHeight="1">
      <c r="A85" s="16">
        <v>683</v>
      </c>
      <c r="B85" s="16" t="s">
        <v>65</v>
      </c>
      <c r="C85" s="16">
        <v>1045</v>
      </c>
      <c r="D85" s="16"/>
      <c r="E85" s="16">
        <v>10000</v>
      </c>
      <c r="F85" s="16"/>
      <c r="G85" s="16">
        <v>10000</v>
      </c>
      <c r="H85" s="1"/>
      <c r="I85" s="32"/>
      <c r="J85" s="32"/>
      <c r="K85" s="38">
        <v>10000</v>
      </c>
      <c r="L85" s="38"/>
      <c r="M85" s="38"/>
      <c r="N85" s="38">
        <v>10000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>
      <c r="A86" s="16"/>
      <c r="B86" s="16" t="s">
        <v>66</v>
      </c>
      <c r="C86" s="16"/>
      <c r="D86" s="16"/>
      <c r="E86" s="16"/>
      <c r="F86" s="16"/>
      <c r="G86" s="16"/>
      <c r="H86" s="1"/>
      <c r="I86" s="32"/>
      <c r="J86" s="32"/>
      <c r="K86" s="38"/>
      <c r="L86" s="38"/>
      <c r="M86" s="38"/>
      <c r="N86" s="38">
        <v>20000</v>
      </c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5.75" customHeight="1">
      <c r="A87" s="16">
        <v>690</v>
      </c>
      <c r="B87" s="2" t="s">
        <v>67</v>
      </c>
      <c r="C87" s="7">
        <v>59478.34</v>
      </c>
      <c r="D87" s="2"/>
      <c r="E87" s="7">
        <f>SUM(E83:E85)</f>
        <v>45000</v>
      </c>
      <c r="F87" s="12" t="s">
        <v>68</v>
      </c>
      <c r="G87" s="7">
        <f>SUM(G83:G85)</f>
        <v>45000</v>
      </c>
      <c r="H87" s="23">
        <v>4069</v>
      </c>
      <c r="I87" s="23"/>
      <c r="J87" s="33"/>
      <c r="K87" s="7">
        <f>SUM(K83:K85)</f>
        <v>30000</v>
      </c>
      <c r="L87" s="7">
        <f>SUM(L83:L86)</f>
        <v>61082.78</v>
      </c>
      <c r="M87" s="42"/>
      <c r="N87" s="7">
        <f>SUM(N83:N86)</f>
        <v>60000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72" customHeight="1">
      <c r="A88" s="52"/>
      <c r="B88" s="53"/>
      <c r="C88" s="53"/>
      <c r="D88" s="53"/>
      <c r="E88" s="53"/>
      <c r="F88" s="53"/>
      <c r="G88" s="53"/>
      <c r="H88" s="1"/>
      <c r="I88" s="32"/>
      <c r="J88" s="32"/>
      <c r="K88" s="38"/>
      <c r="L88" s="38"/>
      <c r="M88" s="38"/>
      <c r="N88" s="38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30" customHeight="1">
      <c r="A89" s="28" t="s">
        <v>69</v>
      </c>
      <c r="B89" s="53"/>
      <c r="C89" s="53"/>
      <c r="D89" s="53"/>
      <c r="E89" s="53"/>
      <c r="F89" s="53"/>
      <c r="G89" s="53"/>
      <c r="H89" s="1"/>
      <c r="I89" s="32"/>
      <c r="J89" s="32"/>
      <c r="K89" s="38"/>
      <c r="L89" s="38"/>
      <c r="M89" s="38"/>
      <c r="N89" s="38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30" customHeight="1">
      <c r="A90" s="26"/>
      <c r="B90" s="1"/>
      <c r="C90" s="1"/>
      <c r="D90" s="1"/>
      <c r="E90" s="1"/>
      <c r="F90" s="1"/>
      <c r="G90" s="1"/>
      <c r="H90" s="1"/>
      <c r="I90" s="32"/>
      <c r="J90" s="32"/>
      <c r="K90" s="38"/>
      <c r="L90" s="38"/>
      <c r="M90" s="38"/>
      <c r="N90" s="38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>
      <c r="A91" s="16"/>
      <c r="B91" s="16" t="s">
        <v>70</v>
      </c>
      <c r="C91" s="1" t="s">
        <v>1</v>
      </c>
      <c r="D91" s="1"/>
      <c r="E91" s="1" t="s">
        <v>3</v>
      </c>
      <c r="F91" s="1"/>
      <c r="G91" s="1" t="s">
        <v>5</v>
      </c>
      <c r="H91" s="9"/>
      <c r="I91" s="37"/>
      <c r="J91" s="37"/>
      <c r="K91" s="38"/>
      <c r="L91" s="38"/>
      <c r="M91" s="38"/>
      <c r="N91" s="38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5.75" customHeight="1">
      <c r="A92" s="16"/>
      <c r="B92" s="2"/>
      <c r="C92" s="16"/>
      <c r="D92" s="16"/>
      <c r="E92" s="16"/>
      <c r="F92" s="16"/>
      <c r="G92" s="16"/>
      <c r="H92" s="1"/>
      <c r="I92" s="32"/>
      <c r="J92" s="32"/>
      <c r="K92" s="38"/>
      <c r="L92" s="38"/>
      <c r="M92" s="38"/>
      <c r="N92" s="38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5.75" customHeight="1">
      <c r="A93" s="16"/>
      <c r="B93" s="2"/>
      <c r="C93" s="16"/>
      <c r="D93" s="16"/>
      <c r="E93" s="16"/>
      <c r="F93" s="16"/>
      <c r="G93" s="16"/>
      <c r="H93" s="1"/>
      <c r="I93" s="32"/>
      <c r="J93" s="32"/>
      <c r="K93" s="38"/>
      <c r="L93" s="38"/>
      <c r="M93" s="38"/>
      <c r="N93" s="38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5.75" customHeight="1">
      <c r="A94" s="16">
        <v>700</v>
      </c>
      <c r="B94" s="2" t="s">
        <v>71</v>
      </c>
      <c r="C94" s="16"/>
      <c r="D94" s="16"/>
      <c r="E94" s="16"/>
      <c r="F94" s="16"/>
      <c r="G94" s="16"/>
      <c r="H94" s="1"/>
      <c r="I94" s="32"/>
      <c r="J94" s="32"/>
      <c r="K94" s="38"/>
      <c r="L94" s="38"/>
      <c r="M94" s="38"/>
      <c r="N94" s="38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5.75" customHeight="1">
      <c r="A95" s="16"/>
      <c r="B95" s="16"/>
      <c r="C95" s="16"/>
      <c r="D95" s="16"/>
      <c r="E95" s="16"/>
      <c r="F95" s="16"/>
      <c r="G95" s="16"/>
      <c r="H95" s="1"/>
      <c r="I95" s="32"/>
      <c r="J95" s="32"/>
      <c r="K95" s="38"/>
      <c r="L95" s="38"/>
      <c r="M95" s="38"/>
      <c r="N95" s="38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>
      <c r="A96" s="16">
        <v>710</v>
      </c>
      <c r="B96" s="16" t="s">
        <v>72</v>
      </c>
      <c r="C96" s="16">
        <v>18289.62</v>
      </c>
      <c r="D96" s="16"/>
      <c r="E96" s="16">
        <v>10000</v>
      </c>
      <c r="F96" s="16"/>
      <c r="G96" s="16">
        <v>20000</v>
      </c>
      <c r="H96" s="1"/>
      <c r="I96" s="32"/>
      <c r="J96" s="32"/>
      <c r="K96" s="38">
        <v>20000</v>
      </c>
      <c r="L96" s="38">
        <v>10500</v>
      </c>
      <c r="M96" s="38"/>
      <c r="N96" s="38">
        <v>20000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5.75" customHeight="1">
      <c r="A97" s="16">
        <v>715</v>
      </c>
      <c r="B97" s="16" t="s">
        <v>73</v>
      </c>
      <c r="C97" s="16">
        <v>10469.11</v>
      </c>
      <c r="D97" s="16"/>
      <c r="E97" s="16">
        <v>10000</v>
      </c>
      <c r="F97" s="16"/>
      <c r="G97" s="16">
        <v>15000</v>
      </c>
      <c r="H97" s="1"/>
      <c r="I97" s="32"/>
      <c r="J97" s="32"/>
      <c r="K97" s="38">
        <v>15000</v>
      </c>
      <c r="L97" s="38"/>
      <c r="M97" s="38"/>
      <c r="N97" s="38">
        <v>15000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5.75" customHeight="1">
      <c r="A98" s="16">
        <v>725</v>
      </c>
      <c r="B98" s="16" t="s">
        <v>74</v>
      </c>
      <c r="C98" s="16">
        <v>3500</v>
      </c>
      <c r="D98" s="16"/>
      <c r="E98" s="16">
        <v>0</v>
      </c>
      <c r="F98" s="16"/>
      <c r="G98" s="16">
        <v>0</v>
      </c>
      <c r="H98" s="1"/>
      <c r="I98" s="32"/>
      <c r="J98" s="32"/>
      <c r="K98" s="29">
        <v>3500</v>
      </c>
      <c r="L98" s="38">
        <v>1410.59</v>
      </c>
      <c r="M98" s="38"/>
      <c r="N98" s="29">
        <v>3500</v>
      </c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>
      <c r="A99" s="16">
        <v>740</v>
      </c>
      <c r="B99" s="2" t="s">
        <v>75</v>
      </c>
      <c r="C99" s="7">
        <v>32258.73</v>
      </c>
      <c r="D99" s="2"/>
      <c r="E99" s="7">
        <f>SUM(E96:E98)</f>
        <v>20000</v>
      </c>
      <c r="F99" s="12" t="s">
        <v>76</v>
      </c>
      <c r="G99" s="7">
        <f>SUM(G96:G98)</f>
        <v>35000</v>
      </c>
      <c r="H99" s="23">
        <v>17705</v>
      </c>
      <c r="I99" s="23"/>
      <c r="J99" s="33"/>
      <c r="K99" s="7">
        <f>SUM(K96:K98)</f>
        <v>38500</v>
      </c>
      <c r="L99" s="7">
        <f>SUM(L96:L98)</f>
        <v>11910.59</v>
      </c>
      <c r="M99" s="42"/>
      <c r="N99" s="7">
        <f>SUM(N96:N98)</f>
        <v>38500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>
      <c r="A100" s="16"/>
      <c r="B100" s="16"/>
      <c r="C100" s="16"/>
      <c r="D100" s="16"/>
      <c r="E100" s="16"/>
      <c r="F100" s="16"/>
      <c r="G100" s="16"/>
      <c r="H100" s="1"/>
      <c r="I100" s="32"/>
      <c r="J100" s="32"/>
      <c r="K100" s="38"/>
      <c r="L100" s="38"/>
      <c r="M100" s="38"/>
      <c r="N100" s="38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>
      <c r="A101" s="16"/>
      <c r="B101" s="16"/>
      <c r="C101" s="16"/>
      <c r="D101" s="16"/>
      <c r="E101" s="16"/>
      <c r="F101" s="16"/>
      <c r="G101" s="16"/>
      <c r="H101" s="1"/>
      <c r="I101" s="32"/>
      <c r="J101" s="32"/>
      <c r="K101" s="38"/>
      <c r="L101" s="38"/>
      <c r="M101" s="38"/>
      <c r="N101" s="38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>
      <c r="A102" s="16">
        <v>745</v>
      </c>
      <c r="B102" s="2" t="s">
        <v>77</v>
      </c>
      <c r="C102" s="16"/>
      <c r="D102" s="16"/>
      <c r="E102" s="16"/>
      <c r="F102" s="16"/>
      <c r="G102" s="16"/>
      <c r="H102" s="1"/>
      <c r="I102" s="32"/>
      <c r="J102" s="32"/>
      <c r="K102" s="38"/>
      <c r="L102" s="38"/>
      <c r="M102" s="38"/>
      <c r="N102" s="38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>
      <c r="A103" s="16"/>
      <c r="B103" s="16"/>
      <c r="C103" s="16"/>
      <c r="D103" s="16"/>
      <c r="E103" s="16"/>
      <c r="F103" s="16"/>
      <c r="G103" s="16"/>
      <c r="H103" s="1"/>
      <c r="I103" s="32"/>
      <c r="J103" s="32"/>
      <c r="K103" s="38"/>
      <c r="L103" s="38"/>
      <c r="M103" s="38"/>
      <c r="N103" s="38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>
      <c r="A104" s="16">
        <v>750</v>
      </c>
      <c r="B104" s="16" t="s">
        <v>78</v>
      </c>
      <c r="C104" s="16">
        <v>768.04</v>
      </c>
      <c r="D104" s="16"/>
      <c r="E104" s="16">
        <v>7000</v>
      </c>
      <c r="F104" s="16"/>
      <c r="G104" s="16">
        <v>7000</v>
      </c>
      <c r="H104" s="1"/>
      <c r="I104" s="32"/>
      <c r="J104" s="32"/>
      <c r="K104" s="29">
        <v>15000</v>
      </c>
      <c r="L104" s="38">
        <v>5409.57</v>
      </c>
      <c r="M104" s="38"/>
      <c r="N104" s="29">
        <v>15000</v>
      </c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.75" customHeight="1">
      <c r="A105" s="16">
        <v>752</v>
      </c>
      <c r="B105" s="16" t="s">
        <v>79</v>
      </c>
      <c r="C105" s="16">
        <v>0</v>
      </c>
      <c r="D105" s="16"/>
      <c r="E105" s="16">
        <v>1500</v>
      </c>
      <c r="F105" s="16"/>
      <c r="G105" s="16">
        <v>1500</v>
      </c>
      <c r="H105" s="1"/>
      <c r="I105" s="32"/>
      <c r="J105" s="32"/>
      <c r="K105" s="38">
        <v>1500</v>
      </c>
      <c r="L105" s="38">
        <v>5577.53</v>
      </c>
      <c r="M105" s="38"/>
      <c r="N105" s="38">
        <v>1500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.75" customHeight="1">
      <c r="A106" s="16">
        <v>775</v>
      </c>
      <c r="B106" s="2" t="s">
        <v>80</v>
      </c>
      <c r="C106" s="7">
        <v>768.04</v>
      </c>
      <c r="D106" s="16"/>
      <c r="E106" s="7">
        <f>SUM(E104:E105)</f>
        <v>8500</v>
      </c>
      <c r="F106" s="12" t="s">
        <v>81</v>
      </c>
      <c r="G106" s="7">
        <f>SUM(G104:G105)</f>
        <v>8500</v>
      </c>
      <c r="H106" s="23">
        <v>24711</v>
      </c>
      <c r="I106" s="23"/>
      <c r="J106" s="33"/>
      <c r="K106" s="8">
        <f>SUM(K104:K105)</f>
        <v>16500</v>
      </c>
      <c r="L106" s="7">
        <f>SUM(L104:L105)</f>
        <v>10987.099999999999</v>
      </c>
      <c r="M106" s="42"/>
      <c r="N106" s="8">
        <f>SUM(N104:N105)</f>
        <v>16500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5.75" customHeight="1">
      <c r="A107" s="16"/>
      <c r="B107" s="16"/>
      <c r="C107" s="16"/>
      <c r="D107" s="16"/>
      <c r="E107" s="16"/>
      <c r="F107" s="16"/>
      <c r="G107" s="16"/>
      <c r="H107" s="1"/>
      <c r="I107" s="32"/>
      <c r="J107" s="32"/>
      <c r="K107" s="38"/>
      <c r="L107" s="38"/>
      <c r="M107" s="38"/>
      <c r="N107" s="38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5.75" customHeight="1">
      <c r="A108" s="16"/>
      <c r="B108" s="16"/>
      <c r="C108" s="16"/>
      <c r="D108" s="16"/>
      <c r="E108" s="16"/>
      <c r="F108" s="16"/>
      <c r="G108" s="16"/>
      <c r="H108" s="1"/>
      <c r="I108" s="32"/>
      <c r="J108" s="32"/>
      <c r="K108" s="38"/>
      <c r="L108" s="38"/>
      <c r="M108" s="38"/>
      <c r="N108" s="38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5.75" customHeight="1">
      <c r="A109" s="16">
        <v>790</v>
      </c>
      <c r="B109" s="2" t="s">
        <v>82</v>
      </c>
      <c r="C109" s="16"/>
      <c r="D109" s="16"/>
      <c r="E109" s="16"/>
      <c r="F109" s="16"/>
      <c r="G109" s="16"/>
      <c r="H109" s="1"/>
      <c r="I109" s="32"/>
      <c r="J109" s="32"/>
      <c r="K109" s="38"/>
      <c r="L109" s="38"/>
      <c r="M109" s="38"/>
      <c r="N109" s="38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5.75" customHeight="1">
      <c r="A110" s="16"/>
      <c r="B110" s="16"/>
      <c r="C110" s="16"/>
      <c r="D110" s="16"/>
      <c r="E110" s="16"/>
      <c r="F110" s="16"/>
      <c r="G110" s="16"/>
      <c r="H110" s="1"/>
      <c r="I110" s="32"/>
      <c r="J110" s="32"/>
      <c r="K110" s="38"/>
      <c r="L110" s="38"/>
      <c r="M110" s="38"/>
      <c r="N110" s="38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5.75" customHeight="1">
      <c r="A111" s="16">
        <v>800</v>
      </c>
      <c r="B111" s="16" t="s">
        <v>83</v>
      </c>
      <c r="C111" s="16">
        <v>1543.75</v>
      </c>
      <c r="D111" s="16"/>
      <c r="E111" s="16">
        <v>10000</v>
      </c>
      <c r="F111" s="16"/>
      <c r="G111" s="16">
        <v>2000</v>
      </c>
      <c r="H111" s="1">
        <v>5029</v>
      </c>
      <c r="I111" s="32"/>
      <c r="J111" s="32"/>
      <c r="K111" s="29">
        <v>16000</v>
      </c>
      <c r="L111" s="38">
        <v>13044.64</v>
      </c>
      <c r="M111" s="38"/>
      <c r="N111" s="29">
        <v>16000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5.75" customHeight="1">
      <c r="A112" s="16">
        <v>805</v>
      </c>
      <c r="B112" s="16" t="s">
        <v>84</v>
      </c>
      <c r="C112" s="16">
        <v>1287.93</v>
      </c>
      <c r="D112" s="16"/>
      <c r="E112" s="16">
        <v>500</v>
      </c>
      <c r="F112" s="16"/>
      <c r="G112" s="16">
        <v>500</v>
      </c>
      <c r="H112" s="1"/>
      <c r="I112" s="32"/>
      <c r="J112" s="32"/>
      <c r="K112" s="38">
        <v>500</v>
      </c>
      <c r="L112" s="38">
        <v>750</v>
      </c>
      <c r="M112" s="38"/>
      <c r="N112" s="38">
        <v>500</v>
      </c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5.75" customHeight="1">
      <c r="A113" s="16">
        <v>810</v>
      </c>
      <c r="B113" s="16" t="s">
        <v>85</v>
      </c>
      <c r="C113" s="16">
        <v>0</v>
      </c>
      <c r="D113" s="16"/>
      <c r="E113" s="16">
        <v>500</v>
      </c>
      <c r="F113" s="16"/>
      <c r="G113" s="16">
        <v>1000</v>
      </c>
      <c r="H113" s="1">
        <v>227</v>
      </c>
      <c r="I113" s="32"/>
      <c r="J113" s="32"/>
      <c r="K113" s="38">
        <v>1000</v>
      </c>
      <c r="L113" s="38">
        <v>486.03</v>
      </c>
      <c r="M113" s="38"/>
      <c r="N113" s="38">
        <v>1000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5.75" customHeight="1">
      <c r="A114" s="16">
        <v>815</v>
      </c>
      <c r="B114" s="16" t="s">
        <v>86</v>
      </c>
      <c r="C114" s="16">
        <v>2030</v>
      </c>
      <c r="D114" s="16"/>
      <c r="E114" s="16">
        <v>0</v>
      </c>
      <c r="F114" s="16"/>
      <c r="G114" s="16">
        <v>1000</v>
      </c>
      <c r="H114" s="1">
        <v>2749</v>
      </c>
      <c r="I114" s="32"/>
      <c r="J114" s="32"/>
      <c r="K114" s="38">
        <v>1000</v>
      </c>
      <c r="L114" s="38">
        <v>438.02</v>
      </c>
      <c r="M114" s="38"/>
      <c r="N114" s="38">
        <v>1000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5.75" customHeight="1">
      <c r="A115" s="16"/>
      <c r="B115" s="16" t="s">
        <v>87</v>
      </c>
      <c r="C115" s="16"/>
      <c r="D115" s="16"/>
      <c r="E115" s="16"/>
      <c r="F115" s="16"/>
      <c r="G115" s="16"/>
      <c r="H115" s="1">
        <v>6250</v>
      </c>
      <c r="I115" s="32"/>
      <c r="J115" s="32"/>
      <c r="K115" s="38"/>
      <c r="L115" s="38">
        <v>7705.31</v>
      </c>
      <c r="M115" s="38"/>
      <c r="N115" s="38">
        <v>7000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5.75" customHeight="1">
      <c r="A116" s="16">
        <v>830</v>
      </c>
      <c r="B116" s="2" t="s">
        <v>88</v>
      </c>
      <c r="C116" s="7">
        <v>4861.68</v>
      </c>
      <c r="D116" s="2"/>
      <c r="E116" s="7">
        <f>SUM(E111:E114)</f>
        <v>11000</v>
      </c>
      <c r="F116" s="12" t="s">
        <v>89</v>
      </c>
      <c r="G116" s="7">
        <f>SUM(G111:G114)</f>
        <v>4500</v>
      </c>
      <c r="H116" s="23">
        <v>14257</v>
      </c>
      <c r="I116" s="23"/>
      <c r="J116" s="33"/>
      <c r="K116" s="7">
        <f>SUM(K111:K114)</f>
        <v>18500</v>
      </c>
      <c r="L116" s="7">
        <f>SUM(L111:L115)</f>
        <v>22424</v>
      </c>
      <c r="M116" s="42"/>
      <c r="N116" s="7">
        <f>SUM(N111:N114)</f>
        <v>18500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5.75" customHeight="1">
      <c r="A117" s="16"/>
      <c r="B117" s="16"/>
      <c r="C117" s="16"/>
      <c r="D117" s="16"/>
      <c r="E117" s="16"/>
      <c r="F117" s="16"/>
      <c r="G117" s="16"/>
      <c r="H117" s="1"/>
      <c r="I117" s="32"/>
      <c r="J117" s="32"/>
      <c r="K117" s="38"/>
      <c r="L117" s="38"/>
      <c r="M117" s="38"/>
      <c r="N117" s="38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5.75" customHeight="1">
      <c r="A118" s="16"/>
      <c r="B118" s="16"/>
      <c r="C118" s="16"/>
      <c r="D118" s="16"/>
      <c r="E118" s="16"/>
      <c r="F118" s="16"/>
      <c r="G118" s="16"/>
      <c r="H118" s="1"/>
      <c r="I118" s="32"/>
      <c r="J118" s="32"/>
      <c r="K118" s="38"/>
      <c r="L118" s="38"/>
      <c r="M118" s="38"/>
      <c r="N118" s="38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5.75" customHeight="1">
      <c r="A119" s="16">
        <v>850</v>
      </c>
      <c r="B119" s="2" t="s">
        <v>90</v>
      </c>
      <c r="C119" s="16"/>
      <c r="D119" s="16"/>
      <c r="E119" s="16"/>
      <c r="F119" s="16"/>
      <c r="G119" s="16"/>
      <c r="H119" s="1"/>
      <c r="I119" s="32"/>
      <c r="J119" s="32"/>
      <c r="K119" s="38"/>
      <c r="L119" s="38"/>
      <c r="M119" s="38"/>
      <c r="N119" s="38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5.75" customHeight="1">
      <c r="A120" s="16"/>
      <c r="B120" s="16"/>
      <c r="C120" s="16"/>
      <c r="D120" s="16"/>
      <c r="E120" s="16"/>
      <c r="F120" s="16"/>
      <c r="G120" s="16"/>
      <c r="H120" s="1"/>
      <c r="I120" s="32"/>
      <c r="J120" s="32"/>
      <c r="K120" s="38"/>
      <c r="L120" s="38"/>
      <c r="M120" s="38"/>
      <c r="N120" s="38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5.75" customHeight="1">
      <c r="A121" s="16">
        <v>860</v>
      </c>
      <c r="B121" s="16" t="s">
        <v>91</v>
      </c>
      <c r="C121" s="16">
        <v>14488.88</v>
      </c>
      <c r="D121" s="16"/>
      <c r="E121" s="16">
        <v>16200</v>
      </c>
      <c r="F121" s="16"/>
      <c r="G121" s="16">
        <v>16000</v>
      </c>
      <c r="H121" s="1"/>
      <c r="I121" s="32"/>
      <c r="J121" s="32"/>
      <c r="K121" s="38">
        <v>16000</v>
      </c>
      <c r="L121" s="38">
        <v>1170.74</v>
      </c>
      <c r="M121" s="38"/>
      <c r="N121" s="38">
        <v>16000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5.75" customHeight="1">
      <c r="A122" s="16">
        <v>861</v>
      </c>
      <c r="B122" s="16" t="s">
        <v>92</v>
      </c>
      <c r="C122" s="16">
        <v>3221.99</v>
      </c>
      <c r="D122" s="16"/>
      <c r="E122" s="16">
        <v>3500</v>
      </c>
      <c r="F122" s="16"/>
      <c r="G122" s="16">
        <v>3500</v>
      </c>
      <c r="H122" s="1"/>
      <c r="I122" s="32"/>
      <c r="J122" s="32"/>
      <c r="K122" s="38">
        <v>3500</v>
      </c>
      <c r="L122" s="38">
        <v>3430.22</v>
      </c>
      <c r="M122" s="38"/>
      <c r="N122" s="38">
        <v>3500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5.75" customHeight="1">
      <c r="A123" s="16">
        <v>862</v>
      </c>
      <c r="B123" s="16" t="s">
        <v>34</v>
      </c>
      <c r="C123" s="16">
        <v>402.85</v>
      </c>
      <c r="D123" s="16"/>
      <c r="E123" s="16">
        <v>4000</v>
      </c>
      <c r="F123" s="16"/>
      <c r="G123" s="16">
        <v>4000</v>
      </c>
      <c r="H123" s="1"/>
      <c r="I123" s="32"/>
      <c r="J123" s="32"/>
      <c r="K123" s="38">
        <v>4000</v>
      </c>
      <c r="L123" s="38"/>
      <c r="M123" s="38"/>
      <c r="N123" s="38">
        <v>4000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5.75" customHeight="1">
      <c r="A124" s="16"/>
      <c r="B124" s="16" t="s">
        <v>93</v>
      </c>
      <c r="C124" s="16"/>
      <c r="D124" s="16"/>
      <c r="E124" s="16"/>
      <c r="F124" s="16"/>
      <c r="G124" s="16"/>
      <c r="H124" s="1"/>
      <c r="I124" s="32"/>
      <c r="J124" s="32"/>
      <c r="K124" s="38"/>
      <c r="L124" s="38"/>
      <c r="M124" s="38"/>
      <c r="N124" s="38">
        <v>20000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5.75" customHeight="1">
      <c r="A125" s="16">
        <v>870</v>
      </c>
      <c r="B125" s="2" t="s">
        <v>94</v>
      </c>
      <c r="C125" s="7">
        <v>18113.72</v>
      </c>
      <c r="D125" s="2"/>
      <c r="E125" s="7">
        <f>SUM(E121:E123)</f>
        <v>23700</v>
      </c>
      <c r="F125" s="12" t="s">
        <v>95</v>
      </c>
      <c r="G125" s="7">
        <f>SUM(G121:G123)</f>
        <v>23500</v>
      </c>
      <c r="H125" s="22">
        <v>3352</v>
      </c>
      <c r="I125" s="22"/>
      <c r="J125" s="34"/>
      <c r="K125" s="7">
        <f>SUM(K121:K123)</f>
        <v>23500</v>
      </c>
      <c r="L125" s="7">
        <f>SUM(L121:L124)</f>
        <v>4600.96</v>
      </c>
      <c r="M125" s="42"/>
      <c r="N125" s="7">
        <f>SUM(N121:N124)</f>
        <v>43500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5.75" customHeight="1">
      <c r="A126" s="16"/>
      <c r="B126" s="16"/>
      <c r="C126" s="16"/>
      <c r="D126" s="16"/>
      <c r="E126" s="16"/>
      <c r="F126" s="16"/>
      <c r="G126" s="16"/>
      <c r="H126" s="1"/>
      <c r="I126" s="32"/>
      <c r="J126" s="32"/>
      <c r="K126" s="38"/>
      <c r="L126" s="38"/>
      <c r="M126" s="38"/>
      <c r="N126" s="38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5.75" customHeight="1">
      <c r="A127" s="16"/>
      <c r="B127" s="16"/>
      <c r="C127" s="16"/>
      <c r="D127" s="16"/>
      <c r="E127" s="16"/>
      <c r="F127" s="16"/>
      <c r="G127" s="16"/>
      <c r="H127" s="1"/>
      <c r="I127" s="32"/>
      <c r="J127" s="32"/>
      <c r="K127" s="38"/>
      <c r="L127" s="38"/>
      <c r="M127" s="38"/>
      <c r="N127" s="38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5.75" customHeight="1">
      <c r="A128" s="16">
        <v>895</v>
      </c>
      <c r="B128" s="2" t="s">
        <v>96</v>
      </c>
      <c r="C128" s="16"/>
      <c r="D128" s="16"/>
      <c r="E128" s="16"/>
      <c r="F128" s="16"/>
      <c r="G128" s="16"/>
      <c r="H128" s="1"/>
      <c r="I128" s="32"/>
      <c r="J128" s="32"/>
      <c r="K128" s="38"/>
      <c r="L128" s="38"/>
      <c r="M128" s="38"/>
      <c r="N128" s="38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5.75" customHeight="1">
      <c r="A129" s="16"/>
      <c r="B129" s="16" t="s">
        <v>84</v>
      </c>
      <c r="C129" s="16">
        <v>0</v>
      </c>
      <c r="D129" s="16"/>
      <c r="E129" s="16">
        <v>0</v>
      </c>
      <c r="F129" s="16"/>
      <c r="G129" s="16">
        <v>0</v>
      </c>
      <c r="H129" s="1"/>
      <c r="I129" s="32"/>
      <c r="J129" s="32"/>
      <c r="K129" s="38">
        <v>0</v>
      </c>
      <c r="L129" s="38">
        <v>7379.1</v>
      </c>
      <c r="M129" s="38"/>
      <c r="N129" s="38">
        <v>0</v>
      </c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>
      <c r="A130" s="16">
        <v>901</v>
      </c>
      <c r="B130" s="16" t="s">
        <v>97</v>
      </c>
      <c r="C130" s="16">
        <v>225</v>
      </c>
      <c r="D130" s="16"/>
      <c r="E130" s="16">
        <v>1500</v>
      </c>
      <c r="F130" s="16"/>
      <c r="G130" s="16">
        <v>1500</v>
      </c>
      <c r="H130" s="1"/>
      <c r="I130" s="32"/>
      <c r="J130" s="32"/>
      <c r="K130" s="38">
        <v>1500</v>
      </c>
      <c r="L130" s="38"/>
      <c r="M130" s="38"/>
      <c r="N130" s="38">
        <v>1500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>
      <c r="A131" s="16"/>
      <c r="B131" s="16" t="s">
        <v>98</v>
      </c>
      <c r="C131" s="16">
        <v>8793.5400000000009</v>
      </c>
      <c r="D131" s="16"/>
      <c r="E131" s="16">
        <v>0</v>
      </c>
      <c r="F131" s="16"/>
      <c r="G131" s="16">
        <v>0</v>
      </c>
      <c r="H131" s="1"/>
      <c r="I131" s="32"/>
      <c r="J131" s="32"/>
      <c r="K131" s="38">
        <v>0</v>
      </c>
      <c r="L131" s="38">
        <v>17051.62</v>
      </c>
      <c r="M131" s="38"/>
      <c r="N131" s="38">
        <v>0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>
      <c r="A132" s="16">
        <v>903</v>
      </c>
      <c r="B132" s="16" t="s">
        <v>99</v>
      </c>
      <c r="C132" s="16">
        <v>0</v>
      </c>
      <c r="D132" s="16"/>
      <c r="E132" s="16">
        <v>0</v>
      </c>
      <c r="F132" s="16"/>
      <c r="G132" s="16">
        <v>0</v>
      </c>
      <c r="H132" s="1"/>
      <c r="I132" s="32"/>
      <c r="J132" s="32"/>
      <c r="K132" s="38">
        <v>0</v>
      </c>
      <c r="L132" s="38"/>
      <c r="M132" s="38"/>
      <c r="N132" s="38">
        <v>0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>
      <c r="A133" s="16">
        <v>904</v>
      </c>
      <c r="B133" s="16" t="s">
        <v>100</v>
      </c>
      <c r="C133" s="16">
        <v>1710</v>
      </c>
      <c r="D133" s="16"/>
      <c r="E133" s="16">
        <v>0</v>
      </c>
      <c r="F133" s="16"/>
      <c r="G133" s="16">
        <v>0</v>
      </c>
      <c r="H133" s="1"/>
      <c r="I133" s="32"/>
      <c r="J133" s="32"/>
      <c r="K133" s="38">
        <v>0</v>
      </c>
      <c r="L133" s="38">
        <v>31007.759999999998</v>
      </c>
      <c r="M133" s="38"/>
      <c r="N133" s="38">
        <v>2000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>
      <c r="A134" s="16">
        <v>905</v>
      </c>
      <c r="B134" s="16" t="s">
        <v>101</v>
      </c>
      <c r="C134" s="16">
        <v>0</v>
      </c>
      <c r="D134" s="16"/>
      <c r="E134" s="16">
        <v>0</v>
      </c>
      <c r="F134" s="16"/>
      <c r="G134" s="16">
        <v>12000</v>
      </c>
      <c r="H134" s="1"/>
      <c r="I134" s="32"/>
      <c r="J134" s="32"/>
      <c r="K134" s="38">
        <v>12000</v>
      </c>
      <c r="L134" s="38"/>
      <c r="M134" s="38"/>
      <c r="N134" s="38">
        <v>12000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>
      <c r="A135" s="16">
        <v>906</v>
      </c>
      <c r="B135" s="16" t="s">
        <v>34</v>
      </c>
      <c r="C135" s="16">
        <v>0</v>
      </c>
      <c r="D135" s="16"/>
      <c r="E135" s="16">
        <v>0</v>
      </c>
      <c r="F135" s="16"/>
      <c r="G135" s="16"/>
      <c r="H135" s="1"/>
      <c r="I135" s="32"/>
      <c r="J135" s="32"/>
      <c r="K135" s="38"/>
      <c r="L135" s="38"/>
      <c r="M135" s="38"/>
      <c r="N135" s="38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>
      <c r="A136" s="16">
        <v>909</v>
      </c>
      <c r="B136" s="2" t="s">
        <v>102</v>
      </c>
      <c r="C136" s="8">
        <v>10728.54</v>
      </c>
      <c r="D136" s="16"/>
      <c r="E136" s="8">
        <f>SUM(E129:E135)</f>
        <v>1500</v>
      </c>
      <c r="F136" s="12" t="s">
        <v>103</v>
      </c>
      <c r="G136" s="8">
        <f>SUM(G129:G135)</f>
        <v>13500</v>
      </c>
      <c r="H136" s="22">
        <v>12279</v>
      </c>
      <c r="I136" s="22"/>
      <c r="J136" s="34"/>
      <c r="K136" s="7">
        <f>SUM(K129:K135)</f>
        <v>13500</v>
      </c>
      <c r="L136" s="7">
        <f>SUM(L129:L135)</f>
        <v>55438.479999999996</v>
      </c>
      <c r="M136" s="42"/>
      <c r="N136" s="8">
        <f>SUM(N129:N135)</f>
        <v>15500</v>
      </c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>
      <c r="A137" s="16"/>
      <c r="B137" s="16"/>
      <c r="C137" s="16"/>
      <c r="D137" s="16"/>
      <c r="E137" s="16"/>
      <c r="F137" s="16"/>
      <c r="G137" s="16"/>
      <c r="H137" s="1"/>
      <c r="I137" s="32"/>
      <c r="J137" s="32"/>
      <c r="K137" s="38"/>
      <c r="L137" s="38"/>
      <c r="M137" s="38"/>
      <c r="N137" s="38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>
      <c r="A138" s="16"/>
      <c r="B138" s="2" t="s">
        <v>104</v>
      </c>
      <c r="C138" s="16"/>
      <c r="D138" s="16"/>
      <c r="E138" s="16"/>
      <c r="F138" s="16"/>
      <c r="G138" s="16"/>
      <c r="H138" s="1"/>
      <c r="I138" s="32"/>
      <c r="J138" s="32"/>
      <c r="K138" s="38"/>
      <c r="L138" s="38"/>
      <c r="M138" s="38"/>
      <c r="N138" s="38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>
      <c r="A139" s="16"/>
      <c r="B139" s="16"/>
      <c r="C139" s="16"/>
      <c r="D139" s="16"/>
      <c r="E139" s="16"/>
      <c r="F139" s="16"/>
      <c r="G139" s="16"/>
      <c r="H139" s="1"/>
      <c r="I139" s="32"/>
      <c r="J139" s="32"/>
      <c r="K139" s="38"/>
      <c r="L139" s="38"/>
      <c r="M139" s="38"/>
      <c r="N139" s="38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>
      <c r="A140" s="16"/>
      <c r="B140" s="16" t="s">
        <v>105</v>
      </c>
      <c r="C140" s="16">
        <v>32639.83</v>
      </c>
      <c r="D140" s="16"/>
      <c r="E140" s="16">
        <v>0</v>
      </c>
      <c r="F140" s="16"/>
      <c r="G140" s="16">
        <v>0</v>
      </c>
      <c r="H140" s="1"/>
      <c r="I140" s="32"/>
      <c r="J140" s="32"/>
      <c r="K140" s="38">
        <v>0</v>
      </c>
      <c r="L140" s="38"/>
      <c r="M140" s="38"/>
      <c r="N140" s="38">
        <v>0</v>
      </c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>
      <c r="A141" s="16"/>
      <c r="B141" s="16" t="s">
        <v>106</v>
      </c>
      <c r="C141" s="16">
        <v>0</v>
      </c>
      <c r="D141" s="16"/>
      <c r="E141" s="16">
        <v>0</v>
      </c>
      <c r="F141" s="16"/>
      <c r="G141" s="16">
        <v>0</v>
      </c>
      <c r="H141" s="1"/>
      <c r="I141" s="32"/>
      <c r="J141" s="32"/>
      <c r="K141" s="38">
        <v>0</v>
      </c>
      <c r="L141" s="38"/>
      <c r="M141" s="38"/>
      <c r="N141" s="38">
        <v>0</v>
      </c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5.75" customHeight="1">
      <c r="A142" s="16"/>
      <c r="B142" s="2" t="s">
        <v>107</v>
      </c>
      <c r="C142" s="8">
        <f>+C140+C141</f>
        <v>32639.83</v>
      </c>
      <c r="D142" s="16"/>
      <c r="E142" s="8">
        <v>0</v>
      </c>
      <c r="F142" s="11">
        <v>0</v>
      </c>
      <c r="G142" s="8">
        <v>0</v>
      </c>
      <c r="H142" s="1"/>
      <c r="I142" s="32"/>
      <c r="J142" s="32"/>
      <c r="K142" s="8">
        <f>SUM(K140:K141)</f>
        <v>0</v>
      </c>
      <c r="L142" s="42"/>
      <c r="M142" s="42"/>
      <c r="N142" s="8">
        <f>SUM(N140:N141)</f>
        <v>0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5.75" customHeight="1">
      <c r="A143" s="16"/>
      <c r="B143" s="2"/>
      <c r="C143" s="16"/>
      <c r="D143" s="16"/>
      <c r="E143" s="16"/>
      <c r="F143" s="16"/>
      <c r="G143" s="16"/>
      <c r="H143" s="1"/>
      <c r="I143" s="32"/>
      <c r="J143" s="32"/>
      <c r="K143" s="38"/>
      <c r="L143" s="38"/>
      <c r="M143" s="38"/>
      <c r="N143" s="38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5.75" customHeight="1">
      <c r="A144" s="16"/>
      <c r="B144" s="2"/>
      <c r="C144" s="16"/>
      <c r="D144" s="16"/>
      <c r="E144" s="16"/>
      <c r="F144" s="16"/>
      <c r="G144" s="16"/>
      <c r="H144" s="1"/>
      <c r="I144" s="32"/>
      <c r="J144" s="32"/>
      <c r="K144" s="38"/>
      <c r="L144" s="38"/>
      <c r="M144" s="38"/>
      <c r="N144" s="38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34.5" customHeight="1">
      <c r="A145" s="16"/>
      <c r="B145" s="3" t="s">
        <v>108</v>
      </c>
      <c r="C145" s="16"/>
      <c r="D145" s="16"/>
      <c r="E145" s="16"/>
      <c r="F145" s="16"/>
      <c r="G145" s="16"/>
      <c r="H145" s="1"/>
      <c r="I145" s="32"/>
      <c r="J145" s="32"/>
      <c r="K145" s="38"/>
      <c r="L145" s="38"/>
      <c r="M145" s="38"/>
      <c r="N145" s="38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5.75" customHeight="1">
      <c r="A146" s="16"/>
      <c r="B146" s="2"/>
      <c r="C146" s="16"/>
      <c r="D146" s="16"/>
      <c r="E146" s="16"/>
      <c r="F146" s="16"/>
      <c r="G146" s="16"/>
      <c r="H146" s="1"/>
      <c r="I146" s="32"/>
      <c r="J146" s="32"/>
      <c r="K146" s="38"/>
      <c r="L146" s="38"/>
      <c r="M146" s="38"/>
      <c r="N146" s="38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5.75" customHeight="1">
      <c r="A147" s="16"/>
      <c r="B147" s="2" t="s">
        <v>109</v>
      </c>
      <c r="C147" s="2">
        <v>592431</v>
      </c>
      <c r="D147" s="2"/>
      <c r="E147" s="2">
        <v>391152</v>
      </c>
      <c r="F147" s="12" t="s">
        <v>110</v>
      </c>
      <c r="G147" s="2">
        <f>+G24</f>
        <v>388685</v>
      </c>
      <c r="H147" s="1"/>
      <c r="I147" s="32"/>
      <c r="J147" s="32"/>
      <c r="K147" s="30">
        <f>+K24</f>
        <v>443785</v>
      </c>
      <c r="L147" s="30">
        <f>L24</f>
        <v>386019.77999999997</v>
      </c>
      <c r="M147" s="38"/>
      <c r="N147" s="30">
        <f>+N24</f>
        <v>493785</v>
      </c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5.75" customHeight="1">
      <c r="A148" s="2"/>
      <c r="B148" s="2" t="s">
        <v>111</v>
      </c>
      <c r="C148" s="2">
        <v>645458.18999999994</v>
      </c>
      <c r="D148" s="2"/>
      <c r="E148" s="2">
        <v>448375</v>
      </c>
      <c r="F148" s="12" t="s">
        <v>112</v>
      </c>
      <c r="G148" s="2">
        <f>+G142+G136+G125+G116+G106+G99+G87+G78+G69+G62+G55+G46+G36</f>
        <v>457725</v>
      </c>
      <c r="H148" s="1"/>
      <c r="I148" s="32"/>
      <c r="J148" s="32"/>
      <c r="K148" s="30">
        <f>K142+K136+K116+K106+K99+K87+K78+K69+K62+K55+K46+K36</f>
        <v>484000</v>
      </c>
      <c r="L148" s="30">
        <f>L142+L136+L116+L106+L99+L87+L78+L69+L62+L55+L46+L36+L125</f>
        <v>385512.82</v>
      </c>
      <c r="M148" s="42"/>
      <c r="N148" s="30">
        <f>N142+N136+N116+N106+N99+N87+N78+N69+N62+N55+N46+N36</f>
        <v>546000</v>
      </c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5.75" customHeight="1">
      <c r="A149" s="15"/>
      <c r="B149" s="2" t="s">
        <v>113</v>
      </c>
      <c r="C149" s="7">
        <f>+C147-C148</f>
        <v>-53027.189999999944</v>
      </c>
      <c r="D149" s="2"/>
      <c r="E149" s="7">
        <f>+E147-E148</f>
        <v>-57223</v>
      </c>
      <c r="F149" s="12" t="s">
        <v>114</v>
      </c>
      <c r="G149" s="7">
        <f>+G147-G148</f>
        <v>-69040</v>
      </c>
      <c r="H149" s="1"/>
      <c r="I149" s="32"/>
      <c r="J149" s="32"/>
      <c r="K149" s="7">
        <f>K147-K148</f>
        <v>-40215</v>
      </c>
      <c r="L149" s="7">
        <f>L147-L148</f>
        <v>506.95999999996275</v>
      </c>
      <c r="M149" s="42"/>
      <c r="N149" s="7">
        <f>N147-N148</f>
        <v>-52215</v>
      </c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5.75" customHeight="1">
      <c r="A150" s="16"/>
      <c r="B150" s="16"/>
      <c r="C150" s="16"/>
      <c r="D150" s="16"/>
      <c r="E150" s="16"/>
      <c r="F150" s="16"/>
      <c r="G150" s="16"/>
      <c r="H150" s="1"/>
      <c r="I150" s="32"/>
      <c r="J150" s="32"/>
      <c r="K150" s="38"/>
      <c r="L150" s="38"/>
      <c r="M150" s="38"/>
      <c r="N150" s="38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5.75" customHeight="1">
      <c r="A151" s="16"/>
      <c r="B151" s="16"/>
      <c r="C151" s="16"/>
      <c r="D151" s="16"/>
      <c r="E151" s="16"/>
      <c r="F151" s="16"/>
      <c r="G151" s="16"/>
      <c r="H151" s="1"/>
      <c r="I151" s="32"/>
      <c r="J151" s="32"/>
      <c r="K151" s="38"/>
      <c r="L151" s="38"/>
      <c r="M151" s="38"/>
      <c r="N151" s="38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24" customHeight="1">
      <c r="B152" s="3" t="s">
        <v>115</v>
      </c>
      <c r="C152" s="16"/>
      <c r="D152" s="16"/>
      <c r="E152" s="16"/>
      <c r="F152" s="16"/>
      <c r="G152" s="16"/>
    </row>
    <row r="153" spans="1:25" ht="15" customHeight="1">
      <c r="B153" s="16"/>
      <c r="C153" s="16"/>
      <c r="D153" s="16"/>
      <c r="E153" s="16"/>
      <c r="F153" s="16"/>
      <c r="G153" s="16"/>
    </row>
    <row r="154" spans="1:25" ht="15" customHeight="1">
      <c r="B154" s="16" t="s">
        <v>116</v>
      </c>
      <c r="C154" s="16"/>
      <c r="D154" s="16"/>
      <c r="E154" s="16"/>
      <c r="F154" s="16"/>
      <c r="G154" s="16"/>
    </row>
    <row r="155" spans="1:25" ht="15" customHeight="1">
      <c r="B155" s="16"/>
      <c r="C155" s="16"/>
      <c r="D155" s="16"/>
      <c r="E155" s="16"/>
      <c r="F155" s="1" t="s">
        <v>117</v>
      </c>
      <c r="G155" s="16"/>
      <c r="H155" s="44"/>
    </row>
    <row r="156" spans="1:25" ht="30.75" customHeight="1">
      <c r="B156" s="16"/>
      <c r="C156" s="1" t="s">
        <v>118</v>
      </c>
      <c r="D156" s="1" t="s">
        <v>119</v>
      </c>
      <c r="E156" s="1" t="s">
        <v>120</v>
      </c>
      <c r="F156" s="1" t="s">
        <v>121</v>
      </c>
      <c r="G156" s="48" t="s">
        <v>122</v>
      </c>
      <c r="H156" s="48" t="s">
        <v>123</v>
      </c>
      <c r="I156" s="45"/>
      <c r="J156" s="45"/>
      <c r="K156" s="48" t="s">
        <v>124</v>
      </c>
      <c r="L156" s="48" t="s">
        <v>125</v>
      </c>
    </row>
    <row r="157" spans="1:25" ht="15" customHeight="1">
      <c r="B157" s="16"/>
      <c r="C157" s="1"/>
      <c r="D157" s="1"/>
      <c r="E157" s="1"/>
      <c r="F157" s="16"/>
      <c r="G157" s="16"/>
      <c r="K157" s="21"/>
    </row>
    <row r="158" spans="1:25" ht="15" customHeight="1">
      <c r="B158" s="16" t="s">
        <v>126</v>
      </c>
      <c r="C158" s="9">
        <v>40</v>
      </c>
      <c r="D158" s="1">
        <v>500</v>
      </c>
      <c r="E158" s="1">
        <f>C158*D158</f>
        <v>20000</v>
      </c>
      <c r="F158" s="16">
        <v>10</v>
      </c>
      <c r="G158" s="47">
        <f>L8</f>
        <v>18000</v>
      </c>
      <c r="K158" s="21"/>
    </row>
    <row r="159" spans="1:25" ht="15" customHeight="1">
      <c r="B159" s="16" t="s">
        <v>127</v>
      </c>
      <c r="C159" s="9">
        <v>211</v>
      </c>
      <c r="D159" s="1">
        <v>0</v>
      </c>
      <c r="E159" s="1">
        <f t="shared" ref="E159:E162" si="0">+C159*D159</f>
        <v>0</v>
      </c>
      <c r="F159" s="16"/>
      <c r="G159" s="47">
        <f>+E159+(D159*F159)</f>
        <v>0</v>
      </c>
      <c r="K159" s="21"/>
    </row>
    <row r="160" spans="1:25" ht="15" customHeight="1">
      <c r="B160" s="16" t="s">
        <v>128</v>
      </c>
      <c r="C160" s="9">
        <v>43</v>
      </c>
      <c r="D160" s="1">
        <v>95</v>
      </c>
      <c r="E160" s="1">
        <f t="shared" si="0"/>
        <v>4085</v>
      </c>
      <c r="F160" s="16">
        <v>10</v>
      </c>
      <c r="G160" s="47">
        <f>L10</f>
        <v>3676</v>
      </c>
      <c r="K160" s="21"/>
    </row>
    <row r="161" spans="2:12" ht="15" customHeight="1">
      <c r="B161" s="16" t="s">
        <v>129</v>
      </c>
      <c r="C161" s="9">
        <v>612</v>
      </c>
      <c r="D161" s="1">
        <v>250</v>
      </c>
      <c r="E161" s="1">
        <f t="shared" si="0"/>
        <v>153000</v>
      </c>
      <c r="F161" s="16">
        <v>80</v>
      </c>
      <c r="G161" s="47">
        <f>L11</f>
        <v>151851</v>
      </c>
      <c r="K161" s="21"/>
    </row>
    <row r="162" spans="2:12" ht="15" customHeight="1">
      <c r="B162" s="16" t="s">
        <v>130</v>
      </c>
      <c r="C162" s="9">
        <v>160</v>
      </c>
      <c r="D162" s="1">
        <v>610</v>
      </c>
      <c r="E162" s="1">
        <f t="shared" si="0"/>
        <v>97600</v>
      </c>
      <c r="F162" s="16">
        <v>15</v>
      </c>
      <c r="G162" s="47">
        <f>L12</f>
        <v>93403</v>
      </c>
      <c r="K162" s="21"/>
      <c r="L162" s="50">
        <f>120069/153</f>
        <v>784.76470588235293</v>
      </c>
    </row>
    <row r="163" spans="2:12" ht="15" customHeight="1">
      <c r="B163" s="16"/>
      <c r="C163" s="16"/>
      <c r="D163" s="16"/>
      <c r="E163" s="16"/>
      <c r="F163" s="16"/>
      <c r="G163" s="47"/>
      <c r="K163" s="36"/>
    </row>
    <row r="164" spans="2:12" ht="15" customHeight="1">
      <c r="B164" s="8" t="s">
        <v>131</v>
      </c>
      <c r="C164" s="10">
        <f>SUM(C158:C163)</f>
        <v>1066</v>
      </c>
      <c r="D164" s="10"/>
      <c r="E164" s="10">
        <f>SUM(E158:E163)</f>
        <v>274685</v>
      </c>
      <c r="F164" s="17">
        <f>SUM(F158:F163)</f>
        <v>115</v>
      </c>
      <c r="G164" s="24">
        <f>SUM(G158:G163)</f>
        <v>266930</v>
      </c>
      <c r="H164" s="23">
        <f>L147-G164</f>
        <v>119089.77999999997</v>
      </c>
      <c r="K164" s="23">
        <v>835</v>
      </c>
      <c r="L164" s="49"/>
    </row>
    <row r="166" spans="2:12" ht="32.25" customHeight="1">
      <c r="G166" s="47" t="s">
        <v>121</v>
      </c>
      <c r="H166" s="46"/>
      <c r="K166" s="45"/>
    </row>
    <row r="167" spans="2:12" ht="15" customHeight="1">
      <c r="B167" s="25" t="s">
        <v>132</v>
      </c>
      <c r="G167" s="47">
        <f>36+39+607+153</f>
        <v>835</v>
      </c>
      <c r="H167" s="47"/>
    </row>
    <row r="168" spans="2:12" ht="15" customHeight="1">
      <c r="F168" s="40"/>
      <c r="G168" s="36"/>
      <c r="H168" s="36"/>
    </row>
    <row r="169" spans="2:12" ht="15" customHeight="1">
      <c r="B169" s="16" t="s">
        <v>126</v>
      </c>
      <c r="F169" s="40"/>
      <c r="G169" s="32">
        <f>36/835*100</f>
        <v>4.3113772455089823</v>
      </c>
      <c r="H169" s="36"/>
    </row>
    <row r="170" spans="2:12" ht="15" customHeight="1">
      <c r="B170" s="16" t="s">
        <v>127</v>
      </c>
      <c r="F170" s="40"/>
      <c r="G170" s="32">
        <v>0</v>
      </c>
      <c r="H170" s="36"/>
    </row>
    <row r="171" spans="2:12" ht="15" customHeight="1">
      <c r="B171" s="16" t="s">
        <v>128</v>
      </c>
      <c r="F171" s="40"/>
      <c r="G171" s="32">
        <f>39/835*100</f>
        <v>4.6706586826347305</v>
      </c>
      <c r="H171" s="36"/>
    </row>
    <row r="172" spans="2:12" ht="15" customHeight="1">
      <c r="B172" s="16" t="s">
        <v>129</v>
      </c>
      <c r="F172" s="40"/>
      <c r="G172" s="32">
        <f>607/835*100</f>
        <v>72.694610778443121</v>
      </c>
      <c r="H172" s="36"/>
    </row>
    <row r="173" spans="2:12" ht="15" customHeight="1">
      <c r="B173" s="16" t="s">
        <v>130</v>
      </c>
      <c r="F173" s="40"/>
      <c r="G173" s="32">
        <f>153/835*100</f>
        <v>18.323353293413174</v>
      </c>
      <c r="H173" s="36"/>
    </row>
    <row r="174" spans="2:12" ht="15" customHeight="1">
      <c r="F174" s="40"/>
      <c r="G174" s="30"/>
      <c r="H174" s="36"/>
    </row>
    <row r="175" spans="2:12" ht="15" customHeight="1">
      <c r="F175" s="40"/>
      <c r="G175" s="40"/>
      <c r="H175" s="36"/>
    </row>
    <row r="176" spans="2:12" ht="15" customHeight="1">
      <c r="G176" s="51"/>
    </row>
  </sheetData>
  <mergeCells count="4">
    <mergeCell ref="A1:G1"/>
    <mergeCell ref="A2:G2"/>
    <mergeCell ref="A88:G88"/>
    <mergeCell ref="A89:G89"/>
  </mergeCells>
  <pageMargins left="0.7" right="0.7" top="0.75" bottom="0.75" header="0.3" footer="0.3"/>
  <pageSetup paperSize="9" orientation="portrait" horizontalDpi="4294967292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</dc:creator>
  <cp:keywords/>
  <dc:description/>
  <cp:lastModifiedBy>Niels Bach Vinther</cp:lastModifiedBy>
  <cp:revision/>
  <dcterms:created xsi:type="dcterms:W3CDTF">2020-06-22T19:00:09Z</dcterms:created>
  <dcterms:modified xsi:type="dcterms:W3CDTF">2022-05-08T14:32:35Z</dcterms:modified>
  <cp:category/>
  <cp:contentStatus/>
</cp:coreProperties>
</file>